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050"/>
  </bookViews>
  <sheets>
    <sheet name="入围人员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_FilterDatabase" localSheetId="0" hidden="1">入围人员!$A$3:$M$3</definedName>
  </definedNames>
  <calcPr calcId="144525"/>
</workbook>
</file>

<file path=xl/sharedStrings.xml><?xml version="1.0" encoding="utf-8"?>
<sst xmlns="http://schemas.openxmlformats.org/spreadsheetml/2006/main" count="743" uniqueCount="539">
  <si>
    <t>附件：</t>
  </si>
  <si>
    <t>2020年金湾区公开招聘合同制职员（第三批）总成绩公布表</t>
  </si>
  <si>
    <t>序号</t>
  </si>
  <si>
    <t>岗位代码</t>
  </si>
  <si>
    <t>招考单位</t>
  </si>
  <si>
    <t>姓名</t>
  </si>
  <si>
    <t>准考证号</t>
  </si>
  <si>
    <t>身份证号后四位</t>
  </si>
  <si>
    <t>笔试成绩</t>
  </si>
  <si>
    <t>面试成绩</t>
  </si>
  <si>
    <t>总成绩</t>
  </si>
  <si>
    <t>总成绩排名</t>
  </si>
  <si>
    <t>是否参加体检</t>
  </si>
  <si>
    <t>JW20200801</t>
  </si>
  <si>
    <t>中共珠海市金湾区委巡察工作机构</t>
  </si>
  <si>
    <t>张逸枫</t>
  </si>
  <si>
    <t>202000100001</t>
  </si>
  <si>
    <t>4511</t>
  </si>
  <si>
    <t>74.33</t>
  </si>
  <si>
    <t>陈文凯</t>
  </si>
  <si>
    <t>202000100002</t>
  </si>
  <si>
    <t>8072</t>
  </si>
  <si>
    <t>67.08</t>
  </si>
  <si>
    <t>蓝珮丹</t>
  </si>
  <si>
    <t>202000100003</t>
  </si>
  <si>
    <t>9067</t>
  </si>
  <si>
    <t>64.58</t>
  </si>
  <si>
    <t>罗晓敏</t>
  </si>
  <si>
    <t>202000100006</t>
  </si>
  <si>
    <t>0029</t>
  </si>
  <si>
    <t>63.50</t>
  </si>
  <si>
    <t>JW20200802</t>
  </si>
  <si>
    <t>中共珠海市金湾区纪律检查委员会</t>
  </si>
  <si>
    <t>欧阳慧婷</t>
  </si>
  <si>
    <t>202000100007</t>
  </si>
  <si>
    <t>6829</t>
  </si>
  <si>
    <t>69.54</t>
  </si>
  <si>
    <t>张朝阳</t>
  </si>
  <si>
    <t>202000100009</t>
  </si>
  <si>
    <t>1136</t>
  </si>
  <si>
    <t>66.75</t>
  </si>
  <si>
    <t>李炯辉</t>
  </si>
  <si>
    <t>202000100010</t>
  </si>
  <si>
    <t>3254</t>
  </si>
  <si>
    <t>66.00</t>
  </si>
  <si>
    <t>JW20200803</t>
  </si>
  <si>
    <t>中共珠海市金湾区委办公室</t>
  </si>
  <si>
    <t>张敏</t>
  </si>
  <si>
    <t>202000100015</t>
  </si>
  <si>
    <t>7342</t>
  </si>
  <si>
    <t>82.25</t>
  </si>
  <si>
    <t>赖巧明</t>
  </si>
  <si>
    <t>202000100016</t>
  </si>
  <si>
    <t>0400</t>
  </si>
  <si>
    <t>78.70</t>
  </si>
  <si>
    <t>缺考</t>
  </si>
  <si>
    <t>张思恩</t>
  </si>
  <si>
    <t>202000100014</t>
  </si>
  <si>
    <t>8022</t>
  </si>
  <si>
    <t>75.25</t>
  </si>
  <si>
    <t>JW20200804</t>
  </si>
  <si>
    <t>周海欣</t>
  </si>
  <si>
    <t>202000100047</t>
  </si>
  <si>
    <t>8002</t>
  </si>
  <si>
    <t>80.29</t>
  </si>
  <si>
    <t>莫思妮</t>
  </si>
  <si>
    <t>202000100053</t>
  </si>
  <si>
    <t>0324</t>
  </si>
  <si>
    <t>79.58</t>
  </si>
  <si>
    <t>黎紫娴</t>
  </si>
  <si>
    <t>202000100020</t>
  </si>
  <si>
    <t>644X</t>
  </si>
  <si>
    <t>76.62</t>
  </si>
  <si>
    <t>JW20200805</t>
  </si>
  <si>
    <t>珠海市金湾区应急管理局</t>
  </si>
  <si>
    <t>余腾飞</t>
  </si>
  <si>
    <t>202000100060</t>
  </si>
  <si>
    <t>7415</t>
  </si>
  <si>
    <t>69.83</t>
  </si>
  <si>
    <t>姚伟明</t>
  </si>
  <si>
    <t>202000100058</t>
  </si>
  <si>
    <t>8197</t>
  </si>
  <si>
    <t>69.25</t>
  </si>
  <si>
    <t>JW20200806</t>
  </si>
  <si>
    <t>珠海市金湾区财政局</t>
  </si>
  <si>
    <t>胡凯钘</t>
  </si>
  <si>
    <t>202000100064</t>
  </si>
  <si>
    <t>9045</t>
  </si>
  <si>
    <t>77.75</t>
  </si>
  <si>
    <t>杨心怡</t>
  </si>
  <si>
    <t>202000100067</t>
  </si>
  <si>
    <t>0022</t>
  </si>
  <si>
    <t>71.04</t>
  </si>
  <si>
    <t>赖倩莹</t>
  </si>
  <si>
    <t>202000100065</t>
  </si>
  <si>
    <t>8101</t>
  </si>
  <si>
    <t>70.83</t>
  </si>
  <si>
    <t>JW20200807</t>
  </si>
  <si>
    <t>张咏基</t>
  </si>
  <si>
    <t>202000100109</t>
  </si>
  <si>
    <t>8037</t>
  </si>
  <si>
    <t>77.04</t>
  </si>
  <si>
    <t>陈聪</t>
  </si>
  <si>
    <t>202000100075</t>
  </si>
  <si>
    <t>0751</t>
  </si>
  <si>
    <t>76.46</t>
  </si>
  <si>
    <t>张晓玉</t>
  </si>
  <si>
    <t>202000100098</t>
  </si>
  <si>
    <t>8085</t>
  </si>
  <si>
    <t>75.79</t>
  </si>
  <si>
    <t>JW20200808</t>
  </si>
  <si>
    <t>叶诗微</t>
  </si>
  <si>
    <t>202000100128</t>
  </si>
  <si>
    <t>8008</t>
  </si>
  <si>
    <t>72.37</t>
  </si>
  <si>
    <t>方炼</t>
  </si>
  <si>
    <t>202000100130</t>
  </si>
  <si>
    <t>8048</t>
  </si>
  <si>
    <t>63.58</t>
  </si>
  <si>
    <t>JW20200809</t>
  </si>
  <si>
    <t>珠海市金湾区人力资源和社会保障局</t>
  </si>
  <si>
    <t>吴蓝</t>
  </si>
  <si>
    <t>202000100132</t>
  </si>
  <si>
    <t>0942</t>
  </si>
  <si>
    <t>79.17</t>
  </si>
  <si>
    <t>陈志凤</t>
  </si>
  <si>
    <t>202000100138</t>
  </si>
  <si>
    <t>8026</t>
  </si>
  <si>
    <t>78.75</t>
  </si>
  <si>
    <t>黄晓晴</t>
  </si>
  <si>
    <t>202000100144</t>
  </si>
  <si>
    <t>8042</t>
  </si>
  <si>
    <t>74.54</t>
  </si>
  <si>
    <t>JW20200810</t>
  </si>
  <si>
    <t>珠海市金湾区市场监督管理局</t>
  </si>
  <si>
    <t>张蕾</t>
  </si>
  <si>
    <t>202000100155</t>
  </si>
  <si>
    <t>3529</t>
  </si>
  <si>
    <t>78.50</t>
  </si>
  <si>
    <t>郭康杰</t>
  </si>
  <si>
    <t>202000100154</t>
  </si>
  <si>
    <t>4215</t>
  </si>
  <si>
    <t>74.87</t>
  </si>
  <si>
    <t>詹莉</t>
  </si>
  <si>
    <t>202000100158</t>
  </si>
  <si>
    <t>2649</t>
  </si>
  <si>
    <t>70.50</t>
  </si>
  <si>
    <t>黄栩</t>
  </si>
  <si>
    <t>202000100157</t>
  </si>
  <si>
    <t>9136</t>
  </si>
  <si>
    <t>69.62</t>
  </si>
  <si>
    <t>苏考平</t>
  </si>
  <si>
    <t>202000100153</t>
  </si>
  <si>
    <t>484X</t>
  </si>
  <si>
    <t>67.62</t>
  </si>
  <si>
    <t>苏莹</t>
  </si>
  <si>
    <t>202000100162</t>
  </si>
  <si>
    <t>0225</t>
  </si>
  <si>
    <t>66.50</t>
  </si>
  <si>
    <t>JW20200811</t>
  </si>
  <si>
    <t>中国共产主义青年团珠海市金湾区委员会</t>
  </si>
  <si>
    <t>梁诗莹</t>
  </si>
  <si>
    <t>202000100170</t>
  </si>
  <si>
    <t>8104</t>
  </si>
  <si>
    <t>80.87</t>
  </si>
  <si>
    <t>王一哲</t>
  </si>
  <si>
    <t>202000100168</t>
  </si>
  <si>
    <t>0047</t>
  </si>
  <si>
    <t>78.54</t>
  </si>
  <si>
    <t>黄小凡</t>
  </si>
  <si>
    <t>202000100167</t>
  </si>
  <si>
    <t>0042</t>
  </si>
  <si>
    <t>76.54</t>
  </si>
  <si>
    <t>JW20200812</t>
  </si>
  <si>
    <t>珠海市金湾区政务服务数据管理局</t>
  </si>
  <si>
    <t>代小寒</t>
  </si>
  <si>
    <t>202000100182</t>
  </si>
  <si>
    <t>1822</t>
  </si>
  <si>
    <t>71.08</t>
  </si>
  <si>
    <t>周惠芬</t>
  </si>
  <si>
    <t>202000100175</t>
  </si>
  <si>
    <t>0026</t>
  </si>
  <si>
    <t>68.08</t>
  </si>
  <si>
    <t>凌伟文</t>
  </si>
  <si>
    <t>202000100181</t>
  </si>
  <si>
    <t>8090</t>
  </si>
  <si>
    <t>66.33</t>
  </si>
  <si>
    <t>JW20200814</t>
  </si>
  <si>
    <t>珠海市金湾区中小企业服务中心</t>
  </si>
  <si>
    <t>张舒其</t>
  </si>
  <si>
    <t>202000100184</t>
  </si>
  <si>
    <t>0464</t>
  </si>
  <si>
    <t>71.62</t>
  </si>
  <si>
    <t>潘秀凤</t>
  </si>
  <si>
    <t>202000100185</t>
  </si>
  <si>
    <t>8000</t>
  </si>
  <si>
    <t>70.08</t>
  </si>
  <si>
    <t>巫颖欣</t>
  </si>
  <si>
    <t>202000100189</t>
  </si>
  <si>
    <t>9005</t>
  </si>
  <si>
    <t>66.95</t>
  </si>
  <si>
    <t>JW20200815</t>
  </si>
  <si>
    <t>珠海市金湾区建设工程安全事务中心</t>
  </si>
  <si>
    <t>范重阳</t>
  </si>
  <si>
    <t>202000100201</t>
  </si>
  <si>
    <t>4810</t>
  </si>
  <si>
    <t>80.50</t>
  </si>
  <si>
    <t>蒋权裕</t>
  </si>
  <si>
    <t>202000100191</t>
  </si>
  <si>
    <t>9170</t>
  </si>
  <si>
    <t>76.00</t>
  </si>
  <si>
    <t>黎文杰</t>
  </si>
  <si>
    <t>202000100193</t>
  </si>
  <si>
    <t>2536</t>
  </si>
  <si>
    <t>71.54</t>
  </si>
  <si>
    <t>JW20200816</t>
  </si>
  <si>
    <t>珠海市金湾区动物疫病预防控制中心</t>
  </si>
  <si>
    <t>李荣国</t>
  </si>
  <si>
    <t>202000100203</t>
  </si>
  <si>
    <t>111X</t>
  </si>
  <si>
    <t>69.71</t>
  </si>
  <si>
    <t>谢燕梅</t>
  </si>
  <si>
    <t>202000100205</t>
  </si>
  <si>
    <t>1183</t>
  </si>
  <si>
    <t>68.87</t>
  </si>
  <si>
    <t>曾丽红</t>
  </si>
  <si>
    <t>202000100206</t>
  </si>
  <si>
    <t>036X</t>
  </si>
  <si>
    <t>66.83</t>
  </si>
  <si>
    <t>JW20200817</t>
  </si>
  <si>
    <t>珠海市金湾区文化馆</t>
  </si>
  <si>
    <t>黄嘉进</t>
  </si>
  <si>
    <t>202000100211</t>
  </si>
  <si>
    <t>0910</t>
  </si>
  <si>
    <t>74.46</t>
  </si>
  <si>
    <t>林文兴</t>
  </si>
  <si>
    <t>202000100208</t>
  </si>
  <si>
    <t>8016</t>
  </si>
  <si>
    <t>71.83</t>
  </si>
  <si>
    <t>李伟雄</t>
  </si>
  <si>
    <t>202000100213</t>
  </si>
  <si>
    <t>0613</t>
  </si>
  <si>
    <t>66.04</t>
  </si>
  <si>
    <t>JW20200819</t>
  </si>
  <si>
    <t>白庆宁</t>
  </si>
  <si>
    <t>202000100233</t>
  </si>
  <si>
    <t>0020</t>
  </si>
  <si>
    <t>70.58</t>
  </si>
  <si>
    <t>汤晨</t>
  </si>
  <si>
    <t>202000100227</t>
  </si>
  <si>
    <t>0012</t>
  </si>
  <si>
    <t>李泱</t>
  </si>
  <si>
    <t>202000100237</t>
  </si>
  <si>
    <t>9080</t>
  </si>
  <si>
    <t>68.58</t>
  </si>
  <si>
    <t>JW20200821</t>
  </si>
  <si>
    <t>练若莹</t>
  </si>
  <si>
    <t>202000100249</t>
  </si>
  <si>
    <t>0421</t>
  </si>
  <si>
    <t>64.54</t>
  </si>
  <si>
    <t>张娇燕</t>
  </si>
  <si>
    <t>202000100251</t>
  </si>
  <si>
    <t>9006</t>
  </si>
  <si>
    <t>63.79</t>
  </si>
  <si>
    <t>徐萌</t>
  </si>
  <si>
    <t>202000100242</t>
  </si>
  <si>
    <t>2046</t>
  </si>
  <si>
    <t>60.83</t>
  </si>
  <si>
    <t>孙兆新</t>
  </si>
  <si>
    <t>202000100253</t>
  </si>
  <si>
    <t>321X</t>
  </si>
  <si>
    <t>60.08</t>
  </si>
  <si>
    <t>JW20200822</t>
  </si>
  <si>
    <t>禹灿奇</t>
  </si>
  <si>
    <t>202000100255</t>
  </si>
  <si>
    <t>332X</t>
  </si>
  <si>
    <t>68.62</t>
  </si>
  <si>
    <t>JW20200823</t>
  </si>
  <si>
    <t>李佳倩</t>
  </si>
  <si>
    <t>202000100261</t>
  </si>
  <si>
    <t>502X</t>
  </si>
  <si>
    <t>77.46</t>
  </si>
  <si>
    <t>牛蕴</t>
  </si>
  <si>
    <t>202000100260</t>
  </si>
  <si>
    <t>6033</t>
  </si>
  <si>
    <t>63.62</t>
  </si>
  <si>
    <t>罗淑琳</t>
  </si>
  <si>
    <t>202000100258</t>
  </si>
  <si>
    <t>61.37</t>
  </si>
  <si>
    <t>JW20200825</t>
  </si>
  <si>
    <t>珠海市金湾区政务服务中心</t>
  </si>
  <si>
    <t>陈敏莉</t>
  </si>
  <si>
    <t>202000100270</t>
  </si>
  <si>
    <t>912X</t>
  </si>
  <si>
    <t>79.04</t>
  </si>
  <si>
    <t>林曼婷</t>
  </si>
  <si>
    <t>202000100268</t>
  </si>
  <si>
    <t>0344</t>
  </si>
  <si>
    <t>76.75</t>
  </si>
  <si>
    <t>卢周宝</t>
  </si>
  <si>
    <t>202000100278</t>
  </si>
  <si>
    <t>1993</t>
  </si>
  <si>
    <t>75.20</t>
  </si>
  <si>
    <t>JW20200826</t>
  </si>
  <si>
    <t>陈冬敏</t>
  </si>
  <si>
    <t>202000100287</t>
  </si>
  <si>
    <t>7427</t>
  </si>
  <si>
    <t>72.58</t>
  </si>
  <si>
    <t>林嘉铭</t>
  </si>
  <si>
    <t>202000100286</t>
  </si>
  <si>
    <t>8119</t>
  </si>
  <si>
    <t>71.33</t>
  </si>
  <si>
    <t>王子文</t>
  </si>
  <si>
    <t>202000100292</t>
  </si>
  <si>
    <t>0524</t>
  </si>
  <si>
    <t>70.00</t>
  </si>
  <si>
    <t>杨光亮</t>
  </si>
  <si>
    <t>202000100290</t>
  </si>
  <si>
    <t>0791</t>
  </si>
  <si>
    <t>68.37</t>
  </si>
  <si>
    <t>黄灿寅</t>
  </si>
  <si>
    <t>202000100291</t>
  </si>
  <si>
    <t>9174</t>
  </si>
  <si>
    <t>61.62</t>
  </si>
  <si>
    <t>JW20200827</t>
  </si>
  <si>
    <t>珠海市自然资源局金湾分局</t>
  </si>
  <si>
    <t>陈嘉茵</t>
  </si>
  <si>
    <t>202000100295</t>
  </si>
  <si>
    <t>74.50</t>
  </si>
  <si>
    <t>陈明宗</t>
  </si>
  <si>
    <t>202000100298</t>
  </si>
  <si>
    <t>8018</t>
  </si>
  <si>
    <t>陈翔</t>
  </si>
  <si>
    <t>202000100297</t>
  </si>
  <si>
    <t>9074</t>
  </si>
  <si>
    <t>71.00</t>
  </si>
  <si>
    <t>JW20200828</t>
  </si>
  <si>
    <t>珠海市金湾区档案馆</t>
  </si>
  <si>
    <t>肖焕生</t>
  </si>
  <si>
    <t>202000100301</t>
  </si>
  <si>
    <t>6792</t>
  </si>
  <si>
    <t>75.50</t>
  </si>
  <si>
    <t>邹浩健</t>
  </si>
  <si>
    <t>202000100304</t>
  </si>
  <si>
    <t>0019</t>
  </si>
  <si>
    <t>72.75</t>
  </si>
  <si>
    <t>李解</t>
  </si>
  <si>
    <t>202000100299</t>
  </si>
  <si>
    <t>1220</t>
  </si>
  <si>
    <t>JW20200829</t>
  </si>
  <si>
    <t>夏浚杰</t>
  </si>
  <si>
    <t>202000100317</t>
  </si>
  <si>
    <t>7539</t>
  </si>
  <si>
    <t>67.79</t>
  </si>
  <si>
    <t>吴维</t>
  </si>
  <si>
    <t>202000100314</t>
  </si>
  <si>
    <t>4938</t>
  </si>
  <si>
    <t>64.16</t>
  </si>
  <si>
    <t>曾锐鸿</t>
  </si>
  <si>
    <t>202000100312</t>
  </si>
  <si>
    <t>8190</t>
  </si>
  <si>
    <t>61.66</t>
  </si>
  <si>
    <t>JW20200830</t>
  </si>
  <si>
    <t>邬少燕</t>
  </si>
  <si>
    <t>202000100322</t>
  </si>
  <si>
    <t>2085</t>
  </si>
  <si>
    <t>77.96</t>
  </si>
  <si>
    <t>孔德洁</t>
  </si>
  <si>
    <t>202000100333</t>
  </si>
  <si>
    <t>2324</t>
  </si>
  <si>
    <t>77.79</t>
  </si>
  <si>
    <t>梁丽华</t>
  </si>
  <si>
    <t>202000100336</t>
  </si>
  <si>
    <t>8063</t>
  </si>
  <si>
    <t>77.00</t>
  </si>
  <si>
    <t>JW20200831</t>
  </si>
  <si>
    <t>珠海市金湾区民政局</t>
  </si>
  <si>
    <t>廖启丹</t>
  </si>
  <si>
    <t>202000100367</t>
  </si>
  <si>
    <t>4032</t>
  </si>
  <si>
    <t>73.04</t>
  </si>
  <si>
    <t>高苗</t>
  </si>
  <si>
    <t>202000100365</t>
  </si>
  <si>
    <t>8322</t>
  </si>
  <si>
    <t>72.79</t>
  </si>
  <si>
    <t>黄顺连</t>
  </si>
  <si>
    <t>202000100372</t>
  </si>
  <si>
    <t>1126</t>
  </si>
  <si>
    <t>71.29</t>
  </si>
  <si>
    <t>JW20200832</t>
  </si>
  <si>
    <t>珠海市金湾区机关后勤服务中心</t>
  </si>
  <si>
    <t>廖宋妮</t>
  </si>
  <si>
    <t>202000100377</t>
  </si>
  <si>
    <t>9223</t>
  </si>
  <si>
    <t>毕小彤</t>
  </si>
  <si>
    <t>202000100380</t>
  </si>
  <si>
    <t>2923</t>
  </si>
  <si>
    <t>63.20</t>
  </si>
  <si>
    <t>张百宁</t>
  </si>
  <si>
    <t>202000100378</t>
  </si>
  <si>
    <t>8079</t>
  </si>
  <si>
    <t>60.37</t>
  </si>
  <si>
    <t>JW20200833</t>
  </si>
  <si>
    <t>关永基</t>
  </si>
  <si>
    <t>202000100387</t>
  </si>
  <si>
    <t>70.33</t>
  </si>
  <si>
    <t>冯龙飞</t>
  </si>
  <si>
    <t>202000100400</t>
  </si>
  <si>
    <t>蒋文华</t>
  </si>
  <si>
    <t>202000100388</t>
  </si>
  <si>
    <t>67.46</t>
  </si>
  <si>
    <t>JW20200834</t>
  </si>
  <si>
    <t>珠海市金湾区发展和改革局</t>
  </si>
  <si>
    <t>李巧玲</t>
  </si>
  <si>
    <t>202000100401</t>
  </si>
  <si>
    <t>8124</t>
  </si>
  <si>
    <t>李博文</t>
  </si>
  <si>
    <t>202000100405</t>
  </si>
  <si>
    <t>76.92</t>
  </si>
  <si>
    <t>李香梨</t>
  </si>
  <si>
    <t>202000100406</t>
  </si>
  <si>
    <t>2400</t>
  </si>
  <si>
    <t>75.58</t>
  </si>
  <si>
    <t>JW20200835</t>
  </si>
  <si>
    <t>珠海市金湾区科学技术协会</t>
  </si>
  <si>
    <t>郑秀雯</t>
  </si>
  <si>
    <t>202000100435</t>
  </si>
  <si>
    <t>9166</t>
  </si>
  <si>
    <t>83.29</t>
  </si>
  <si>
    <t>黄煜波</t>
  </si>
  <si>
    <t>202000100413</t>
  </si>
  <si>
    <t>911X</t>
  </si>
  <si>
    <t>75.71</t>
  </si>
  <si>
    <t>林立燏</t>
  </si>
  <si>
    <t>202000100422</t>
  </si>
  <si>
    <t>1412</t>
  </si>
  <si>
    <t>74.79</t>
  </si>
  <si>
    <t>JW20200836</t>
  </si>
  <si>
    <t>中国人民政治协商会议珠海市金湾区委员会</t>
  </si>
  <si>
    <t>张玲</t>
  </si>
  <si>
    <t>202000100458</t>
  </si>
  <si>
    <t>1221</t>
  </si>
  <si>
    <t>李春林</t>
  </si>
  <si>
    <t>202000100474</t>
  </si>
  <si>
    <t>1639</t>
  </si>
  <si>
    <t>75.87</t>
  </si>
  <si>
    <t>胡翠珊</t>
  </si>
  <si>
    <t>202000100470</t>
  </si>
  <si>
    <t>5205</t>
  </si>
  <si>
    <t>庄莹</t>
  </si>
  <si>
    <t>202000100467</t>
  </si>
  <si>
    <t>916X</t>
  </si>
  <si>
    <t>李晓武</t>
  </si>
  <si>
    <t>202000100488</t>
  </si>
  <si>
    <t>1717</t>
  </si>
  <si>
    <t>74.62</t>
  </si>
  <si>
    <t>张靓倩</t>
  </si>
  <si>
    <t>202000100489</t>
  </si>
  <si>
    <t>1524</t>
  </si>
  <si>
    <t>73.58</t>
  </si>
  <si>
    <t>JW20200837</t>
  </si>
  <si>
    <t>中共珠海市金湾区委政法委员会</t>
  </si>
  <si>
    <t>黎浩</t>
  </si>
  <si>
    <t>202000100508</t>
  </si>
  <si>
    <t>7316</t>
  </si>
  <si>
    <t>73.21</t>
  </si>
  <si>
    <t>林泽明</t>
  </si>
  <si>
    <t>202000100502</t>
  </si>
  <si>
    <t>8076</t>
  </si>
  <si>
    <t>72.96</t>
  </si>
  <si>
    <t>钟鸿辉</t>
  </si>
  <si>
    <t>202000100506</t>
  </si>
  <si>
    <t>9018</t>
  </si>
  <si>
    <t>JW20200838</t>
  </si>
  <si>
    <t>钟振鹏</t>
  </si>
  <si>
    <t>202000100516</t>
  </si>
  <si>
    <t>0098</t>
  </si>
  <si>
    <t>杨国威</t>
  </si>
  <si>
    <t>202000100509</t>
  </si>
  <si>
    <t>78.13</t>
  </si>
  <si>
    <t>蔡润杰</t>
  </si>
  <si>
    <t>202000100511</t>
  </si>
  <si>
    <t>423X</t>
  </si>
  <si>
    <t>78.12</t>
  </si>
  <si>
    <t>JW20200839</t>
  </si>
  <si>
    <t>珠海市土地储备发展中心金湾分中心</t>
  </si>
  <si>
    <t>韦金城</t>
  </si>
  <si>
    <t>202000100541</t>
  </si>
  <si>
    <t>9013</t>
  </si>
  <si>
    <t>73.75</t>
  </si>
  <si>
    <t>李艾利</t>
  </si>
  <si>
    <t>202000100555</t>
  </si>
  <si>
    <t>5683</t>
  </si>
  <si>
    <t>72.33</t>
  </si>
  <si>
    <t>陈丽玲</t>
  </si>
  <si>
    <t>202000100547</t>
  </si>
  <si>
    <t>6440</t>
  </si>
  <si>
    <t>JW20200840</t>
  </si>
  <si>
    <t>姚明学</t>
  </si>
  <si>
    <t>202000100565</t>
  </si>
  <si>
    <t>8115</t>
  </si>
  <si>
    <t>黄丽意</t>
  </si>
  <si>
    <t>202000100558</t>
  </si>
  <si>
    <t>9127</t>
  </si>
  <si>
    <t>许锦霞</t>
  </si>
  <si>
    <t>202000100575</t>
  </si>
  <si>
    <t>9142</t>
  </si>
  <si>
    <t>67.91</t>
  </si>
  <si>
    <t>周芯如</t>
  </si>
  <si>
    <t>202000100561</t>
  </si>
  <si>
    <t>9146</t>
  </si>
  <si>
    <t>JW20200841</t>
  </si>
  <si>
    <t>珠海市金湾区归国华侨联合会</t>
  </si>
  <si>
    <t>刘彦琰</t>
  </si>
  <si>
    <t>202000100594</t>
  </si>
  <si>
    <t>9020</t>
  </si>
  <si>
    <t>79.13</t>
  </si>
  <si>
    <t>何辉翔</t>
  </si>
  <si>
    <t>202000100583</t>
  </si>
  <si>
    <t>9114</t>
  </si>
  <si>
    <t>78.83</t>
  </si>
  <si>
    <t>刘婷婷</t>
  </si>
  <si>
    <t>202000100619</t>
  </si>
  <si>
    <t>5123</t>
  </si>
  <si>
    <t>78.21</t>
  </si>
  <si>
    <t>JW20200842</t>
  </si>
  <si>
    <t>珠海市金湾区残疾人联合会</t>
  </si>
  <si>
    <t>罗英兰</t>
  </si>
  <si>
    <t>202000100683</t>
  </si>
  <si>
    <t>808X</t>
  </si>
  <si>
    <t>76.67</t>
  </si>
  <si>
    <t>梁昶波</t>
  </si>
  <si>
    <t>202000100681</t>
  </si>
  <si>
    <t>909X</t>
  </si>
  <si>
    <t>73.50</t>
  </si>
  <si>
    <t>邢立安</t>
  </si>
  <si>
    <t>202000100669</t>
  </si>
  <si>
    <t>0618</t>
  </si>
  <si>
    <t>73.00</t>
  </si>
</sst>
</file>

<file path=xl/styles.xml><?xml version="1.0" encoding="utf-8"?>
<styleSheet xmlns="http://schemas.openxmlformats.org/spreadsheetml/2006/main">
  <numFmts count="2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* #,##0_-;\-* #,##0_-;_-* &quot;-&quot;_-;_-@_-"/>
    <numFmt numFmtId="177" formatCode="_(&quot;$&quot;* #,##0.00_);_(&quot;$&quot;* \(#,##0.00\);_(&quot;$&quot;* &quot;-&quot;??_);_(@_)"/>
    <numFmt numFmtId="178" formatCode="_-&quot;$&quot;\ * #,##0_-;_-&quot;$&quot;\ * #,##0\-;_-&quot;$&quot;\ * &quot;-&quot;_-;_-@_-"/>
    <numFmt numFmtId="179" formatCode="#,##0.0_);\(#,##0.0\)"/>
    <numFmt numFmtId="180" formatCode="&quot;$&quot;#,##0_);[Red]\(&quot;$&quot;#,##0\)"/>
    <numFmt numFmtId="181" formatCode="&quot;$&quot;#,##0.00_);[Red]\(&quot;$&quot;#,##0.00\)"/>
    <numFmt numFmtId="182" formatCode="&quot;$&quot;\ #,##0.00_-;[Red]&quot;$&quot;\ #,##0.00\-"/>
    <numFmt numFmtId="183" formatCode="&quot;$&quot;\ #,##0_-;[Red]&quot;$&quot;\ #,##0\-"/>
    <numFmt numFmtId="184" formatCode="#,##0;\(#,##0\)"/>
    <numFmt numFmtId="185" formatCode="_(&quot;$&quot;* #,##0_);_(&quot;$&quot;* \(#,##0\);_(&quot;$&quot;* &quot;-&quot;_);_(@_)"/>
    <numFmt numFmtId="186" formatCode="_-* #,##0.00_-;\-* #,##0.00_-;_-* &quot;-&quot;??_-;_-@_-"/>
    <numFmt numFmtId="187" formatCode="_-&quot;$&quot;\ * #,##0.00_-;_-&quot;$&quot;\ * #,##0.00\-;_-&quot;$&quot;\ * &quot;-&quot;??_-;_-@_-"/>
    <numFmt numFmtId="188" formatCode="\$#,##0.00;\(\$#,##0.00\)"/>
    <numFmt numFmtId="189" formatCode="#\ ??/??"/>
    <numFmt numFmtId="190" formatCode="\$#,##0;\(\$#,##0\)"/>
    <numFmt numFmtId="191" formatCode="yy\.mm\.dd"/>
    <numFmt numFmtId="192" formatCode="0.00_ "/>
  </numFmts>
  <fonts count="6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9"/>
      <color theme="1"/>
      <name val="仿宋_GB2312"/>
      <charset val="134"/>
    </font>
    <font>
      <b/>
      <sz val="11"/>
      <color rgb="FFFFFFFF"/>
      <name val="宋体"/>
      <charset val="0"/>
      <scheme val="minor"/>
    </font>
    <font>
      <b/>
      <sz val="11"/>
      <color indexed="62"/>
      <name val="宋体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2"/>
      <color indexed="9"/>
      <name val="宋体"/>
      <charset val="134"/>
    </font>
    <font>
      <i/>
      <sz val="11"/>
      <color rgb="FF7F7F7F"/>
      <name val="宋体"/>
      <charset val="0"/>
      <scheme val="minor"/>
    </font>
    <font>
      <sz val="10"/>
      <name val="Geneva"/>
      <charset val="134"/>
    </font>
    <font>
      <sz val="12"/>
      <color indexed="16"/>
      <name val="宋体"/>
      <charset val="134"/>
    </font>
    <font>
      <sz val="11"/>
      <color theme="1"/>
      <name val="宋体"/>
      <charset val="0"/>
      <scheme val="minor"/>
    </font>
    <font>
      <sz val="10"/>
      <name val="MS Sans Serif"/>
      <charset val="134"/>
    </font>
    <font>
      <b/>
      <sz val="11"/>
      <color rgb="FFFA7D00"/>
      <name val="宋体"/>
      <charset val="0"/>
      <scheme val="minor"/>
    </font>
    <font>
      <sz val="12"/>
      <name val="Times New Roman"/>
      <charset val="134"/>
    </font>
    <font>
      <b/>
      <sz val="18"/>
      <color theme="3"/>
      <name val="宋体"/>
      <charset val="134"/>
      <scheme val="minor"/>
    </font>
    <font>
      <sz val="11"/>
      <color indexed="42"/>
      <name val="宋体"/>
      <charset val="134"/>
    </font>
    <font>
      <b/>
      <sz val="11"/>
      <color rgb="FF3F3F3F"/>
      <name val="宋体"/>
      <charset val="0"/>
      <scheme val="minor"/>
    </font>
    <font>
      <sz val="12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楷体"/>
      <charset val="134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0"/>
      <name val="Helv"/>
      <charset val="134"/>
    </font>
    <font>
      <b/>
      <sz val="15"/>
      <color theme="3"/>
      <name val="宋体"/>
      <charset val="134"/>
      <scheme val="minor"/>
    </font>
    <font>
      <sz val="11"/>
      <color indexed="17"/>
      <name val="宋体"/>
      <charset val="134"/>
    </font>
    <font>
      <b/>
      <sz val="14"/>
      <name val="楷体"/>
      <charset val="134"/>
    </font>
    <font>
      <sz val="10"/>
      <name val="Arial"/>
      <charset val="134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1"/>
      <color rgb="FF9C6500"/>
      <name val="宋体"/>
      <charset val="0"/>
      <scheme val="minor"/>
    </font>
    <font>
      <sz val="11"/>
      <color indexed="60"/>
      <name val="宋体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Arial"/>
      <charset val="134"/>
    </font>
    <font>
      <b/>
      <sz val="10"/>
      <name val="MS Sans Serif"/>
      <charset val="134"/>
    </font>
    <font>
      <sz val="8"/>
      <name val="Arial"/>
      <charset val="134"/>
    </font>
    <font>
      <sz val="12"/>
      <name val="Helv"/>
      <charset val="134"/>
    </font>
    <font>
      <sz val="12"/>
      <color indexed="9"/>
      <name val="Helv"/>
      <charset val="134"/>
    </font>
    <font>
      <sz val="10"/>
      <name val="Times New Roman"/>
      <charset val="134"/>
    </font>
    <font>
      <b/>
      <sz val="10"/>
      <name val="Tms Rmn"/>
      <charset val="134"/>
    </font>
    <font>
      <sz val="7"/>
      <name val="Small Fonts"/>
      <charset val="134"/>
    </font>
    <font>
      <sz val="10"/>
      <color indexed="8"/>
      <name val="MS Sans Serif"/>
      <charset val="134"/>
    </font>
    <font>
      <sz val="8"/>
      <name val="Times New Roman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0"/>
      <name val="Arial"/>
      <charset val="134"/>
    </font>
    <font>
      <b/>
      <sz val="9"/>
      <name val="Arial"/>
      <charset val="134"/>
    </font>
    <font>
      <sz val="12"/>
      <color indexed="17"/>
      <name val="宋体"/>
      <charset val="134"/>
    </font>
    <font>
      <sz val="11"/>
      <color indexed="10"/>
      <name val="宋体"/>
      <charset val="134"/>
    </font>
    <font>
      <b/>
      <sz val="11"/>
      <color indexed="42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</fonts>
  <fills count="7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45"/>
        <bgColor indexed="45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22"/>
        <bgColor indexed="22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9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9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9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27" borderId="4" applyNumberFormat="0" applyAlignment="0" applyProtection="0">
      <alignment vertical="center"/>
    </xf>
    <xf numFmtId="0" fontId="9" fillId="18" borderId="0" applyNumberFormat="0" applyBorder="0" applyAlignment="0" applyProtection="0"/>
    <xf numFmtId="44" fontId="0" fillId="0" borderId="0" applyFont="0" applyFill="0" applyBorder="0" applyAlignment="0" applyProtection="0">
      <alignment vertical="center"/>
    </xf>
    <xf numFmtId="0" fontId="24" fillId="0" borderId="8" applyNumberFormat="0" applyFill="0" applyProtection="0">
      <alignment horizontal="center"/>
    </xf>
    <xf numFmtId="0" fontId="11" fillId="0" borderId="0"/>
    <xf numFmtId="0" fontId="13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20" fillId="15" borderId="0" applyNumberFormat="0" applyBorder="0" applyAlignment="0" applyProtection="0"/>
    <xf numFmtId="41" fontId="0" fillId="0" borderId="0" applyFont="0" applyFill="0" applyBorder="0" applyAlignment="0" applyProtection="0">
      <alignment vertical="center"/>
    </xf>
    <xf numFmtId="15" fontId="14" fillId="0" borderId="0" applyFont="0" applyFill="0" applyBorder="0" applyAlignment="0" applyProtection="0"/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/>
    <xf numFmtId="0" fontId="35" fillId="2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/>
    <xf numFmtId="0" fontId="38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/>
    <xf numFmtId="0" fontId="9" fillId="11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0" fillId="26" borderId="12" applyNumberFormat="0" applyFont="0" applyAlignment="0" applyProtection="0">
      <alignment vertical="center"/>
    </xf>
    <xf numFmtId="0" fontId="16" fillId="0" borderId="0"/>
    <xf numFmtId="0" fontId="23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8" fillId="1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6" fillId="0" borderId="0"/>
    <xf numFmtId="0" fontId="18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/>
    <xf numFmtId="0" fontId="23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/>
    <xf numFmtId="0" fontId="18" fillId="13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9" fillId="5" borderId="0" applyNumberFormat="0" applyBorder="0" applyAlignment="0" applyProtection="0"/>
    <xf numFmtId="0" fontId="23" fillId="23" borderId="0" applyNumberFormat="0" applyBorder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15" fillId="10" borderId="4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27" fillId="0" borderId="0"/>
    <xf numFmtId="0" fontId="5" fillId="3" borderId="2" applyNumberFormat="0" applyAlignment="0" applyProtection="0">
      <alignment vertical="center"/>
    </xf>
    <xf numFmtId="0" fontId="9" fillId="14" borderId="0" applyNumberFormat="0" applyBorder="0" applyAlignment="0" applyProtection="0"/>
    <xf numFmtId="0" fontId="7" fillId="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/>
    <xf numFmtId="0" fontId="36" fillId="30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20" fillId="33" borderId="0" applyNumberFormat="0" applyBorder="0" applyAlignment="0" applyProtection="0"/>
    <xf numFmtId="0" fontId="13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15" fontId="14" fillId="0" borderId="0" applyFont="0" applyFill="0" applyBorder="0" applyAlignment="0" applyProtection="0"/>
    <xf numFmtId="0" fontId="20" fillId="15" borderId="0" applyNumberFormat="0" applyBorder="0" applyAlignment="0" applyProtection="0"/>
    <xf numFmtId="0" fontId="23" fillId="45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23" fillId="46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9" fillId="11" borderId="0" applyNumberFormat="0" applyBorder="0" applyAlignment="0" applyProtection="0"/>
    <xf numFmtId="0" fontId="13" fillId="48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23" fillId="49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9" fillId="5" borderId="0" applyNumberFormat="0" applyBorder="0" applyAlignment="0" applyProtection="0"/>
    <xf numFmtId="0" fontId="23" fillId="52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27" fillId="0" borderId="0"/>
    <xf numFmtId="0" fontId="13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/>
    <xf numFmtId="0" fontId="23" fillId="2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/>
    <xf numFmtId="0" fontId="16" fillId="0" borderId="0"/>
    <xf numFmtId="0" fontId="9" fillId="18" borderId="0" applyNumberFormat="0" applyBorder="0" applyAlignment="0" applyProtection="0"/>
    <xf numFmtId="0" fontId="20" fillId="33" borderId="0" applyNumberFormat="0" applyBorder="0" applyAlignment="0" applyProtection="0"/>
    <xf numFmtId="0" fontId="11" fillId="0" borderId="0"/>
    <xf numFmtId="0" fontId="9" fillId="18" borderId="0" applyNumberFormat="0" applyBorder="0" applyAlignment="0" applyProtection="0"/>
    <xf numFmtId="0" fontId="20" fillId="33" borderId="0" applyNumberFormat="0" applyBorder="0" applyAlignment="0" applyProtection="0"/>
    <xf numFmtId="0" fontId="11" fillId="0" borderId="0"/>
    <xf numFmtId="0" fontId="7" fillId="56" borderId="0" applyNumberFormat="0" applyBorder="0" applyAlignment="0" applyProtection="0">
      <alignment vertical="center"/>
    </xf>
    <xf numFmtId="0" fontId="9" fillId="14" borderId="0" applyNumberFormat="0" applyBorder="0" applyAlignment="0" applyProtection="0"/>
    <xf numFmtId="0" fontId="20" fillId="33" borderId="0" applyNumberFormat="0" applyBorder="0" applyAlignment="0" applyProtection="0"/>
    <xf numFmtId="0" fontId="16" fillId="0" borderId="0"/>
    <xf numFmtId="0" fontId="11" fillId="0" borderId="0"/>
    <xf numFmtId="0" fontId="11" fillId="0" borderId="0"/>
    <xf numFmtId="0" fontId="16" fillId="0" borderId="0"/>
    <xf numFmtId="0" fontId="27" fillId="0" borderId="0"/>
    <xf numFmtId="0" fontId="11" fillId="0" borderId="0"/>
    <xf numFmtId="0" fontId="9" fillId="18" borderId="0" applyNumberFormat="0" applyBorder="0" applyAlignment="0" applyProtection="0"/>
    <xf numFmtId="0" fontId="11" fillId="0" borderId="0"/>
    <xf numFmtId="0" fontId="7" fillId="57" borderId="0" applyNumberFormat="0" applyBorder="0" applyAlignment="0" applyProtection="0">
      <alignment vertical="center"/>
    </xf>
    <xf numFmtId="0" fontId="11" fillId="0" borderId="0"/>
    <xf numFmtId="0" fontId="43" fillId="0" borderId="0"/>
    <xf numFmtId="0" fontId="20" fillId="33" borderId="0" applyNumberFormat="0" applyBorder="0" applyAlignment="0" applyProtection="0"/>
    <xf numFmtId="49" fontId="31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/>
    <xf numFmtId="0" fontId="20" fillId="33" borderId="0" applyNumberFormat="0" applyBorder="0" applyAlignment="0" applyProtection="0"/>
    <xf numFmtId="0" fontId="11" fillId="0" borderId="0"/>
    <xf numFmtId="0" fontId="9" fillId="18" borderId="0" applyNumberFormat="0" applyBorder="0" applyAlignment="0" applyProtection="0"/>
    <xf numFmtId="0" fontId="11" fillId="0" borderId="0"/>
    <xf numFmtId="0" fontId="20" fillId="33" borderId="0" applyNumberFormat="0" applyBorder="0" applyAlignment="0" applyProtection="0"/>
    <xf numFmtId="0" fontId="9" fillId="6" borderId="0" applyNumberFormat="0" applyBorder="0" applyAlignment="0" applyProtection="0"/>
    <xf numFmtId="0" fontId="11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49" fontId="31" fillId="0" borderId="0" applyFont="0" applyFill="0" applyBorder="0" applyAlignment="0" applyProtection="0"/>
    <xf numFmtId="0" fontId="27" fillId="0" borderId="0"/>
    <xf numFmtId="0" fontId="7" fillId="9" borderId="0" applyNumberFormat="0" applyBorder="0" applyAlignment="0" applyProtection="0">
      <alignment vertical="center"/>
    </xf>
    <xf numFmtId="0" fontId="44" fillId="58" borderId="0" applyNumberFormat="0" applyBorder="0" applyAlignment="0" applyProtection="0"/>
    <xf numFmtId="0" fontId="16" fillId="0" borderId="0"/>
    <xf numFmtId="0" fontId="11" fillId="0" borderId="0"/>
    <xf numFmtId="0" fontId="11" fillId="0" borderId="0"/>
    <xf numFmtId="0" fontId="7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protection locked="0"/>
    </xf>
    <xf numFmtId="0" fontId="31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5" fontId="14" fillId="0" borderId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20" fillId="22" borderId="0" applyNumberFormat="0" applyBorder="0" applyAlignment="0" applyProtection="0"/>
    <xf numFmtId="0" fontId="7" fillId="36" borderId="0" applyNumberFormat="0" applyBorder="0" applyAlignment="0" applyProtection="0">
      <alignment vertical="center"/>
    </xf>
    <xf numFmtId="0" fontId="20" fillId="22" borderId="0" applyNumberFormat="0" applyBorder="0" applyAlignment="0" applyProtection="0"/>
    <xf numFmtId="0" fontId="7" fillId="36" borderId="0" applyNumberFormat="0" applyBorder="0" applyAlignment="0" applyProtection="0">
      <alignment vertical="center"/>
    </xf>
    <xf numFmtId="0" fontId="20" fillId="22" borderId="0" applyNumberFormat="0" applyBorder="0" applyAlignment="0" applyProtection="0"/>
    <xf numFmtId="0" fontId="7" fillId="36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9" fillId="11" borderId="0" applyNumberFormat="0" applyBorder="0" applyAlignment="0" applyProtection="0"/>
    <xf numFmtId="0" fontId="7" fillId="59" borderId="0" applyNumberFormat="0" applyBorder="0" applyAlignment="0" applyProtection="0">
      <alignment vertical="center"/>
    </xf>
    <xf numFmtId="0" fontId="9" fillId="11" borderId="0" applyNumberFormat="0" applyBorder="0" applyAlignment="0" applyProtection="0"/>
    <xf numFmtId="0" fontId="18" fillId="34" borderId="0" applyNumberFormat="0" applyBorder="0" applyAlignment="0" applyProtection="0">
      <alignment vertical="center"/>
    </xf>
    <xf numFmtId="0" fontId="20" fillId="22" borderId="0" applyNumberFormat="0" applyBorder="0" applyAlignment="0" applyProtection="0"/>
    <xf numFmtId="0" fontId="9" fillId="18" borderId="0" applyNumberFormat="0" applyBorder="0" applyAlignment="0" applyProtection="0"/>
    <xf numFmtId="0" fontId="7" fillId="59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9" fillId="18" borderId="0" applyNumberFormat="0" applyBorder="0" applyAlignment="0" applyProtection="0"/>
    <xf numFmtId="0" fontId="7" fillId="5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7" borderId="0" applyNumberFormat="0" applyBorder="0" applyAlignment="0" applyProtection="0"/>
    <xf numFmtId="0" fontId="20" fillId="15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20" fillId="37" borderId="0" applyNumberFormat="0" applyBorder="0" applyAlignment="0" applyProtection="0"/>
    <xf numFmtId="0" fontId="12" fillId="7" borderId="0" applyNumberFormat="0" applyBorder="0" applyAlignment="0" applyProtection="0"/>
    <xf numFmtId="0" fontId="20" fillId="15" borderId="0" applyNumberFormat="0" applyBorder="0" applyAlignment="0" applyProtection="0"/>
    <xf numFmtId="0" fontId="18" fillId="5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/>
    <xf numFmtId="0" fontId="7" fillId="56" borderId="0" applyNumberFormat="0" applyBorder="0" applyAlignment="0" applyProtection="0">
      <alignment vertical="center"/>
    </xf>
    <xf numFmtId="0" fontId="9" fillId="11" borderId="0" applyNumberFormat="0" applyBorder="0" applyAlignment="0" applyProtection="0"/>
    <xf numFmtId="0" fontId="7" fillId="56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9" fillId="14" borderId="0" applyNumberFormat="0" applyBorder="0" applyAlignment="0" applyProtection="0"/>
    <xf numFmtId="0" fontId="20" fillId="33" borderId="0" applyNumberFormat="0" applyBorder="0" applyAlignment="0" applyProtection="0"/>
    <xf numFmtId="0" fontId="7" fillId="36" borderId="0" applyNumberFormat="0" applyBorder="0" applyAlignment="0" applyProtection="0">
      <alignment vertical="center"/>
    </xf>
    <xf numFmtId="0" fontId="20" fillId="22" borderId="0" applyNumberFormat="0" applyBorder="0" applyAlignment="0" applyProtection="0"/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20" fillId="3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/>
    <xf numFmtId="0" fontId="18" fillId="5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0" fillId="55" borderId="0" applyNumberFormat="0" applyBorder="0" applyAlignment="0" applyProtection="0"/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7" fillId="36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7" fillId="36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7" fillId="36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7" fillId="36" borderId="0" applyNumberFormat="0" applyBorder="0" applyAlignment="0" applyProtection="0">
      <alignment vertical="center"/>
    </xf>
    <xf numFmtId="0" fontId="9" fillId="25" borderId="0" applyNumberFormat="0" applyBorder="0" applyAlignment="0" applyProtection="0"/>
    <xf numFmtId="0" fontId="7" fillId="36" borderId="0" applyNumberFormat="0" applyBorder="0" applyAlignment="0" applyProtection="0">
      <alignment vertical="center"/>
    </xf>
    <xf numFmtId="0" fontId="9" fillId="5" borderId="0" applyNumberFormat="0" applyBorder="0" applyAlignment="0" applyProtection="0"/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9" fillId="18" borderId="0" applyNumberFormat="0" applyBorder="0" applyAlignment="0" applyProtection="0"/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43" fillId="0" borderId="0"/>
    <xf numFmtId="0" fontId="9" fillId="5" borderId="0" applyNumberFormat="0" applyBorder="0" applyAlignment="0" applyProtection="0"/>
    <xf numFmtId="0" fontId="18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/>
    <xf numFmtId="0" fontId="18" fillId="13" borderId="0" applyNumberFormat="0" applyBorder="0" applyAlignment="0" applyProtection="0">
      <alignment vertical="center"/>
    </xf>
    <xf numFmtId="0" fontId="9" fillId="37" borderId="0" applyNumberFormat="0" applyBorder="0" applyAlignment="0" applyProtection="0"/>
    <xf numFmtId="0" fontId="18" fillId="13" borderId="0" applyNumberFormat="0" applyBorder="0" applyAlignment="0" applyProtection="0">
      <alignment vertical="center"/>
    </xf>
    <xf numFmtId="0" fontId="9" fillId="37" borderId="0" applyNumberFormat="0" applyBorder="0" applyAlignment="0" applyProtection="0"/>
    <xf numFmtId="0" fontId="18" fillId="1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18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/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/>
    <xf numFmtId="0" fontId="9" fillId="11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9" fillId="18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9" fillId="18" borderId="0" applyNumberFormat="0" applyBorder="0" applyAlignment="0" applyProtection="0"/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9" fillId="5" borderId="0" applyNumberFormat="0" applyBorder="0" applyAlignment="0" applyProtection="0"/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9" fillId="14" borderId="0" applyNumberFormat="0" applyBorder="0" applyAlignment="0" applyProtection="0"/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27" fillId="0" borderId="0">
      <protection locked="0"/>
    </xf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8" fillId="34" borderId="0" applyNumberFormat="0" applyBorder="0" applyAlignment="0" applyProtection="0">
      <alignment vertical="center"/>
    </xf>
    <xf numFmtId="0" fontId="20" fillId="22" borderId="0" applyNumberFormat="0" applyBorder="0" applyAlignment="0" applyProtection="0"/>
    <xf numFmtId="0" fontId="20" fillId="55" borderId="0" applyNumberFormat="0" applyBorder="0" applyAlignment="0" applyProtection="0"/>
    <xf numFmtId="0" fontId="18" fillId="34" borderId="0" applyNumberFormat="0" applyBorder="0" applyAlignment="0" applyProtection="0">
      <alignment vertical="center"/>
    </xf>
    <xf numFmtId="0" fontId="20" fillId="22" borderId="0" applyNumberFormat="0" applyBorder="0" applyAlignment="0" applyProtection="0"/>
    <xf numFmtId="0" fontId="18" fillId="34" borderId="0" applyNumberFormat="0" applyBorder="0" applyAlignment="0" applyProtection="0">
      <alignment vertical="center"/>
    </xf>
    <xf numFmtId="0" fontId="20" fillId="22" borderId="0" applyNumberFormat="0" applyBorder="0" applyAlignment="0" applyProtection="0"/>
    <xf numFmtId="0" fontId="18" fillId="34" borderId="0" applyNumberFormat="0" applyBorder="0" applyAlignment="0" applyProtection="0">
      <alignment vertical="center"/>
    </xf>
    <xf numFmtId="0" fontId="20" fillId="22" borderId="0" applyNumberFormat="0" applyBorder="0" applyAlignment="0" applyProtection="0"/>
    <xf numFmtId="0" fontId="9" fillId="5" borderId="0" applyNumberFormat="0" applyBorder="0" applyAlignment="0" applyProtection="0"/>
    <xf numFmtId="0" fontId="20" fillId="22" borderId="0" applyNumberFormat="0" applyBorder="0" applyAlignment="0" applyProtection="0"/>
    <xf numFmtId="0" fontId="9" fillId="25" borderId="0" applyNumberFormat="0" applyBorder="0" applyAlignment="0" applyProtection="0"/>
    <xf numFmtId="0" fontId="20" fillId="22" borderId="0" applyNumberFormat="0" applyBorder="0" applyAlignment="0" applyProtection="0"/>
    <xf numFmtId="0" fontId="9" fillId="25" borderId="0" applyNumberFormat="0" applyBorder="0" applyAlignment="0" applyProtection="0"/>
    <xf numFmtId="0" fontId="20" fillId="22" borderId="0" applyNumberFormat="0" applyBorder="0" applyAlignment="0" applyProtection="0"/>
    <xf numFmtId="0" fontId="9" fillId="25" borderId="0" applyNumberFormat="0" applyBorder="0" applyAlignment="0" applyProtection="0"/>
    <xf numFmtId="0" fontId="20" fillId="22" borderId="0" applyNumberFormat="0" applyBorder="0" applyAlignment="0" applyProtection="0"/>
    <xf numFmtId="0" fontId="9" fillId="25" borderId="0" applyNumberFormat="0" applyBorder="0" applyAlignment="0" applyProtection="0"/>
    <xf numFmtId="0" fontId="20" fillId="22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0" fillId="22" borderId="0" applyNumberFormat="0" applyBorder="0" applyAlignment="0" applyProtection="0"/>
    <xf numFmtId="0" fontId="9" fillId="11" borderId="0" applyNumberFormat="0" applyBorder="0" applyAlignment="0" applyProtection="0"/>
    <xf numFmtId="0" fontId="20" fillId="22" borderId="0" applyNumberFormat="0" applyBorder="0" applyAlignment="0" applyProtection="0"/>
    <xf numFmtId="0" fontId="9" fillId="11" borderId="0" applyNumberFormat="0" applyBorder="0" applyAlignment="0" applyProtection="0"/>
    <xf numFmtId="0" fontId="20" fillId="22" borderId="0" applyNumberFormat="0" applyBorder="0" applyAlignment="0" applyProtection="0"/>
    <xf numFmtId="0" fontId="2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0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15" fontId="14" fillId="0" borderId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178" fontId="31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20" fillId="37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5" borderId="0" applyNumberFormat="0" applyBorder="0" applyAlignment="0" applyProtection="0"/>
    <xf numFmtId="0" fontId="9" fillId="11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20" fillId="33" borderId="0" applyNumberFormat="0" applyBorder="0" applyAlignment="0" applyProtection="0"/>
    <xf numFmtId="0" fontId="9" fillId="11" borderId="0" applyNumberFormat="0" applyBorder="0" applyAlignment="0" applyProtection="0"/>
    <xf numFmtId="0" fontId="20" fillId="33" borderId="0" applyNumberFormat="0" applyBorder="0" applyAlignment="0" applyProtection="0"/>
    <xf numFmtId="0" fontId="40" fillId="36" borderId="3" applyNumberFormat="0" applyAlignment="0" applyProtection="0">
      <alignment vertical="center"/>
    </xf>
    <xf numFmtId="0" fontId="20" fillId="15" borderId="0" applyNumberFormat="0" applyBorder="0" applyAlignment="0" applyProtection="0"/>
    <xf numFmtId="0" fontId="20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18" borderId="0" applyNumberFormat="0" applyBorder="0" applyAlignment="0" applyProtection="0"/>
    <xf numFmtId="0" fontId="9" fillId="25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177" fontId="31" fillId="0" borderId="0" applyFont="0" applyFill="0" applyBorder="0" applyAlignment="0" applyProtection="0"/>
    <xf numFmtId="0" fontId="9" fillId="15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5" borderId="0" applyNumberFormat="0" applyBorder="0" applyAlignment="0" applyProtection="0"/>
    <xf numFmtId="0" fontId="9" fillId="15" borderId="0" applyNumberFormat="0" applyBorder="0" applyAlignment="0" applyProtection="0"/>
    <xf numFmtId="0" fontId="39" fillId="35" borderId="0" applyNumberFormat="0" applyBorder="0" applyAlignment="0" applyProtection="0">
      <alignment vertical="center"/>
    </xf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9" fillId="35" borderId="0" applyNumberFormat="0" applyBorder="0" applyAlignment="0" applyProtection="0">
      <alignment vertical="center"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0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8" fillId="50" borderId="0" applyNumberFormat="0" applyBorder="0" applyAlignment="0" applyProtection="0">
      <alignment vertical="center"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2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40" fillId="36" borderId="3" applyNumberFormat="0" applyAlignment="0" applyProtection="0">
      <alignment vertical="center"/>
    </xf>
    <xf numFmtId="0" fontId="24" fillId="0" borderId="8" applyNumberFormat="0" applyFill="0" applyProtection="0">
      <alignment horizontal="left"/>
    </xf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40" fillId="36" borderId="3" applyNumberFormat="0" applyAlignment="0" applyProtection="0">
      <alignment vertical="center"/>
    </xf>
    <xf numFmtId="0" fontId="24" fillId="0" borderId="8" applyNumberFormat="0" applyFill="0" applyProtection="0">
      <alignment horizontal="left"/>
    </xf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45" fillId="0" borderId="14" applyNumberFormat="0" applyFill="0" applyAlignment="0" applyProtection="0">
      <alignment vertical="center"/>
    </xf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0" fillId="33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5" fillId="0" borderId="0">
      <alignment horizontal="center" wrapText="1"/>
      <protection locked="0"/>
    </xf>
    <xf numFmtId="0" fontId="47" fillId="0" borderId="0" applyNumberFormat="0" applyFill="0" applyBorder="0" applyAlignment="0" applyProtection="0"/>
    <xf numFmtId="176" fontId="31" fillId="0" borderId="0" applyFont="0" applyFill="0" applyBorder="0" applyAlignment="0" applyProtection="0"/>
    <xf numFmtId="184" fontId="51" fillId="0" borderId="0"/>
    <xf numFmtId="186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8" fontId="51" fillId="0" borderId="0"/>
    <xf numFmtId="15" fontId="14" fillId="0" borderId="0"/>
    <xf numFmtId="15" fontId="14" fillId="0" borderId="0"/>
    <xf numFmtId="15" fontId="14" fillId="0" borderId="0"/>
    <xf numFmtId="15" fontId="14" fillId="0" borderId="0"/>
    <xf numFmtId="15" fontId="14" fillId="0" borderId="0"/>
    <xf numFmtId="190" fontId="51" fillId="0" borderId="0"/>
    <xf numFmtId="38" fontId="48" fillId="9" borderId="0" applyNumberFormat="0" applyBorder="0" applyAlignment="0" applyProtection="0"/>
    <xf numFmtId="0" fontId="18" fillId="50" borderId="0" applyNumberFormat="0" applyBorder="0" applyAlignment="0" applyProtection="0">
      <alignment vertical="center"/>
    </xf>
    <xf numFmtId="0" fontId="46" fillId="0" borderId="20" applyNumberFormat="0" applyAlignment="0" applyProtection="0">
      <alignment horizontal="left" vertical="center"/>
    </xf>
    <xf numFmtId="0" fontId="18" fillId="50" borderId="0" applyNumberFormat="0" applyBorder="0" applyAlignment="0" applyProtection="0">
      <alignment vertical="center"/>
    </xf>
    <xf numFmtId="0" fontId="46" fillId="0" borderId="16">
      <alignment horizontal="left" vertical="center"/>
    </xf>
    <xf numFmtId="0" fontId="18" fillId="50" borderId="0" applyNumberFormat="0" applyBorder="0" applyAlignment="0" applyProtection="0">
      <alignment vertical="center"/>
    </xf>
    <xf numFmtId="0" fontId="46" fillId="0" borderId="16">
      <alignment horizontal="left" vertical="center"/>
    </xf>
    <xf numFmtId="0" fontId="46" fillId="0" borderId="16">
      <alignment horizontal="left" vertical="center"/>
    </xf>
    <xf numFmtId="0" fontId="46" fillId="0" borderId="16">
      <alignment horizontal="left" vertical="center"/>
    </xf>
    <xf numFmtId="0" fontId="46" fillId="0" borderId="16">
      <alignment horizontal="left" vertical="center"/>
    </xf>
    <xf numFmtId="0" fontId="46" fillId="0" borderId="16">
      <alignment horizontal="left" vertical="center"/>
    </xf>
    <xf numFmtId="0" fontId="46" fillId="0" borderId="16">
      <alignment horizontal="left" vertical="center"/>
    </xf>
    <xf numFmtId="10" fontId="48" fillId="59" borderId="1" applyNumberFormat="0" applyBorder="0" applyAlignment="0" applyProtection="0"/>
    <xf numFmtId="10" fontId="48" fillId="59" borderId="1" applyNumberFormat="0" applyBorder="0" applyAlignment="0" applyProtection="0"/>
    <xf numFmtId="10" fontId="48" fillId="59" borderId="1" applyNumberFormat="0" applyBorder="0" applyAlignment="0" applyProtection="0"/>
    <xf numFmtId="179" fontId="49" fillId="60" borderId="0"/>
    <xf numFmtId="179" fontId="49" fillId="60" borderId="0"/>
    <xf numFmtId="179" fontId="49" fillId="60" borderId="0"/>
    <xf numFmtId="179" fontId="49" fillId="60" borderId="0"/>
    <xf numFmtId="179" fontId="50" fillId="61" borderId="0"/>
    <xf numFmtId="179" fontId="50" fillId="61" borderId="0"/>
    <xf numFmtId="179" fontId="50" fillId="61" borderId="0"/>
    <xf numFmtId="179" fontId="50" fillId="61" borderId="0"/>
    <xf numFmtId="38" fontId="14" fillId="0" borderId="0" applyFont="0" applyFill="0" applyBorder="0" applyAlignment="0" applyProtection="0"/>
    <xf numFmtId="0" fontId="43" fillId="0" borderId="0"/>
    <xf numFmtId="40" fontId="14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2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51" fillId="0" borderId="0"/>
    <xf numFmtId="37" fontId="53" fillId="0" borderId="0"/>
    <xf numFmtId="37" fontId="53" fillId="0" borderId="0"/>
    <xf numFmtId="183" fontId="31" fillId="0" borderId="0"/>
    <xf numFmtId="0" fontId="27" fillId="0" borderId="0"/>
    <xf numFmtId="0" fontId="39" fillId="35" borderId="0" applyNumberFormat="0" applyBorder="0" applyAlignment="0" applyProtection="0">
      <alignment vertical="center"/>
    </xf>
    <xf numFmtId="14" fontId="55" fillId="0" borderId="0">
      <alignment horizontal="center" wrapText="1"/>
      <protection locked="0"/>
    </xf>
    <xf numFmtId="10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189" fontId="31" fillId="0" borderId="0" applyFont="0" applyFill="0" applyProtection="0"/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52" fillId="63" borderId="18">
      <protection locked="0"/>
    </xf>
    <xf numFmtId="0" fontId="14" fillId="0" borderId="0" applyNumberFormat="0" applyFont="0" applyFill="0" applyBorder="0" applyAlignment="0" applyProtection="0">
      <alignment horizontal="left"/>
    </xf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43" fillId="0" borderId="0">
      <alignment vertical="center"/>
    </xf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43" fillId="0" borderId="0"/>
    <xf numFmtId="4" fontId="14" fillId="0" borderId="0" applyFont="0" applyFill="0" applyBorder="0" applyAlignment="0" applyProtection="0"/>
    <xf numFmtId="0" fontId="47" fillId="0" borderId="17">
      <alignment horizontal="center"/>
    </xf>
    <xf numFmtId="0" fontId="47" fillId="0" borderId="17">
      <alignment horizontal="center"/>
    </xf>
    <xf numFmtId="0" fontId="47" fillId="0" borderId="17">
      <alignment horizontal="center"/>
    </xf>
    <xf numFmtId="0" fontId="47" fillId="0" borderId="17">
      <alignment horizontal="center"/>
    </xf>
    <xf numFmtId="0" fontId="47" fillId="0" borderId="17">
      <alignment horizontal="center"/>
    </xf>
    <xf numFmtId="0" fontId="47" fillId="0" borderId="17">
      <alignment horizontal="center"/>
    </xf>
    <xf numFmtId="0" fontId="37" fillId="0" borderId="0" applyNumberFormat="0" applyFill="0" applyBorder="0" applyAlignment="0" applyProtection="0"/>
    <xf numFmtId="0" fontId="47" fillId="0" borderId="17">
      <alignment horizontal="center"/>
    </xf>
    <xf numFmtId="0" fontId="14" fillId="62" borderId="0" applyNumberFormat="0" applyFont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14" fillId="62" borderId="0" applyNumberFormat="0" applyFont="0" applyBorder="0" applyAlignment="0" applyProtection="0"/>
    <xf numFmtId="0" fontId="14" fillId="62" borderId="0" applyNumberFormat="0" applyFont="0" applyBorder="0" applyAlignment="0" applyProtection="0"/>
    <xf numFmtId="0" fontId="14" fillId="62" borderId="0" applyNumberFormat="0" applyFont="0" applyBorder="0" applyAlignment="0" applyProtection="0"/>
    <xf numFmtId="0" fontId="14" fillId="62" borderId="0" applyNumberFormat="0" applyFont="0" applyBorder="0" applyAlignment="0" applyProtection="0"/>
    <xf numFmtId="0" fontId="14" fillId="62" borderId="0" applyNumberFormat="0" applyFont="0" applyBorder="0" applyAlignment="0" applyProtection="0"/>
    <xf numFmtId="0" fontId="47" fillId="0" borderId="0" applyNumberFormat="0" applyFill="0" applyBorder="0" applyAlignment="0" applyProtection="0"/>
    <xf numFmtId="0" fontId="52" fillId="63" borderId="18">
      <protection locked="0"/>
    </xf>
    <xf numFmtId="0" fontId="54" fillId="0" borderId="0"/>
    <xf numFmtId="0" fontId="52" fillId="63" borderId="18">
      <protection locked="0"/>
    </xf>
    <xf numFmtId="0" fontId="52" fillId="63" borderId="18">
      <protection locked="0"/>
    </xf>
    <xf numFmtId="0" fontId="52" fillId="63" borderId="18">
      <protection locked="0"/>
    </xf>
    <xf numFmtId="185" fontId="31" fillId="0" borderId="0" applyFont="0" applyFill="0" applyBorder="0" applyAlignment="0" applyProtection="0"/>
    <xf numFmtId="0" fontId="31" fillId="0" borderId="11" applyNumberFormat="0" applyFill="0" applyProtection="0">
      <alignment horizontal="right"/>
    </xf>
    <xf numFmtId="0" fontId="31" fillId="0" borderId="11" applyNumberFormat="0" applyFill="0" applyProtection="0">
      <alignment horizontal="right"/>
    </xf>
    <xf numFmtId="0" fontId="31" fillId="0" borderId="11" applyNumberFormat="0" applyFill="0" applyProtection="0">
      <alignment horizontal="right"/>
    </xf>
    <xf numFmtId="0" fontId="56" fillId="0" borderId="19" applyNumberFormat="0" applyFill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1" fontId="31" fillId="0" borderId="8" applyFill="0" applyProtection="0">
      <alignment horizontal="center"/>
    </xf>
    <xf numFmtId="0" fontId="56" fillId="0" borderId="19" applyNumberFormat="0" applyFill="0" applyAlignment="0" applyProtection="0">
      <alignment vertical="center"/>
    </xf>
    <xf numFmtId="1" fontId="31" fillId="0" borderId="8" applyFill="0" applyProtection="0">
      <alignment horizontal="center"/>
    </xf>
    <xf numFmtId="0" fontId="8" fillId="4" borderId="3" applyNumberFormat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44" fillId="64" borderId="0" applyNumberFormat="0" applyBorder="0" applyAlignment="0" applyProtection="0"/>
    <xf numFmtId="0" fontId="57" fillId="0" borderId="21" applyNumberFormat="0" applyFill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11" applyNumberFormat="0" applyFill="0" applyProtection="0">
      <alignment horizontal="center"/>
    </xf>
    <xf numFmtId="0" fontId="30" fillId="0" borderId="11" applyNumberFormat="0" applyFill="0" applyProtection="0">
      <alignment horizontal="center"/>
    </xf>
    <xf numFmtId="0" fontId="30" fillId="0" borderId="11" applyNumberFormat="0" applyFill="0" applyProtection="0">
      <alignment horizont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0" borderId="8" applyNumberFormat="0" applyFill="0" applyProtection="0">
      <alignment horizontal="center"/>
    </xf>
    <xf numFmtId="0" fontId="24" fillId="0" borderId="8" applyNumberFormat="0" applyFill="0" applyProtection="0">
      <alignment horizontal="center"/>
    </xf>
    <xf numFmtId="0" fontId="24" fillId="0" borderId="8" applyNumberFormat="0" applyFill="0" applyProtection="0">
      <alignment horizontal="center"/>
    </xf>
    <xf numFmtId="0" fontId="24" fillId="0" borderId="8" applyNumberFormat="0" applyFill="0" applyProtection="0">
      <alignment horizontal="center"/>
    </xf>
    <xf numFmtId="0" fontId="24" fillId="0" borderId="8" applyNumberFormat="0" applyFill="0" applyProtection="0">
      <alignment horizontal="center"/>
    </xf>
    <xf numFmtId="0" fontId="24" fillId="0" borderId="8" applyNumberFormat="0" applyFill="0" applyProtection="0">
      <alignment horizont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18" fillId="6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43" fillId="0" borderId="0"/>
    <xf numFmtId="0" fontId="31" fillId="0" borderId="0"/>
    <xf numFmtId="0" fontId="0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0" fillId="0" borderId="0">
      <alignment vertical="center"/>
    </xf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3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60" fillId="54" borderId="0" applyNumberFormat="0" applyBorder="0" applyAlignment="0" applyProtection="0"/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62" fillId="68" borderId="22" applyNumberFormat="0" applyAlignment="0" applyProtection="0">
      <alignment vertical="center"/>
    </xf>
    <xf numFmtId="0" fontId="62" fillId="68" borderId="22" applyNumberFormat="0" applyAlignment="0" applyProtection="0">
      <alignment vertical="center"/>
    </xf>
    <xf numFmtId="0" fontId="62" fillId="68" borderId="22" applyNumberFormat="0" applyAlignment="0" applyProtection="0">
      <alignment vertical="center"/>
    </xf>
    <xf numFmtId="0" fontId="62" fillId="68" borderId="22" applyNumberFormat="0" applyAlignment="0" applyProtection="0">
      <alignment vertical="center"/>
    </xf>
    <xf numFmtId="0" fontId="62" fillId="68" borderId="22" applyNumberFormat="0" applyAlignment="0" applyProtection="0">
      <alignment vertical="center"/>
    </xf>
    <xf numFmtId="0" fontId="62" fillId="68" borderId="22" applyNumberFormat="0" applyAlignment="0" applyProtection="0">
      <alignment vertical="center"/>
    </xf>
    <xf numFmtId="0" fontId="62" fillId="68" borderId="22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4" fillId="0" borderId="8" applyNumberFormat="0" applyFill="0" applyProtection="0">
      <alignment horizontal="left"/>
    </xf>
    <xf numFmtId="0" fontId="24" fillId="0" borderId="8" applyNumberFormat="0" applyFill="0" applyProtection="0">
      <alignment horizontal="left"/>
    </xf>
    <xf numFmtId="0" fontId="24" fillId="0" borderId="8" applyNumberFormat="0" applyFill="0" applyProtection="0">
      <alignment horizontal="left"/>
    </xf>
    <xf numFmtId="0" fontId="24" fillId="0" borderId="8" applyNumberFormat="0" applyFill="0" applyProtection="0">
      <alignment horizontal="left"/>
    </xf>
    <xf numFmtId="0" fontId="24" fillId="0" borderId="8" applyNumberFormat="0" applyFill="0" applyProtection="0">
      <alignment horizontal="left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43" fillId="0" borderId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66" borderId="0" applyNumberFormat="0" applyBorder="0" applyAlignment="0" applyProtection="0">
      <alignment vertical="center"/>
    </xf>
    <xf numFmtId="0" fontId="18" fillId="66" borderId="0" applyNumberFormat="0" applyBorder="0" applyAlignment="0" applyProtection="0">
      <alignment vertical="center"/>
    </xf>
    <xf numFmtId="0" fontId="18" fillId="66" borderId="0" applyNumberFormat="0" applyBorder="0" applyAlignment="0" applyProtection="0">
      <alignment vertical="center"/>
    </xf>
    <xf numFmtId="0" fontId="18" fillId="66" borderId="0" applyNumberFormat="0" applyBorder="0" applyAlignment="0" applyProtection="0">
      <alignment vertical="center"/>
    </xf>
    <xf numFmtId="0" fontId="18" fillId="66" borderId="0" applyNumberFormat="0" applyBorder="0" applyAlignment="0" applyProtection="0">
      <alignment vertical="center"/>
    </xf>
    <xf numFmtId="0" fontId="18" fillId="66" borderId="0" applyNumberFormat="0" applyBorder="0" applyAlignment="0" applyProtection="0">
      <alignment vertical="center"/>
    </xf>
    <xf numFmtId="0" fontId="18" fillId="66" borderId="0" applyNumberFormat="0" applyBorder="0" applyAlignment="0" applyProtection="0">
      <alignment vertical="center"/>
    </xf>
    <xf numFmtId="0" fontId="18" fillId="66" borderId="0" applyNumberFormat="0" applyBorder="0" applyAlignment="0" applyProtection="0">
      <alignment vertical="center"/>
    </xf>
    <xf numFmtId="0" fontId="18" fillId="66" borderId="0" applyNumberFormat="0" applyBorder="0" applyAlignment="0" applyProtection="0">
      <alignment vertical="center"/>
    </xf>
    <xf numFmtId="0" fontId="18" fillId="65" borderId="0" applyNumberFormat="0" applyBorder="0" applyAlignment="0" applyProtection="0">
      <alignment vertical="center"/>
    </xf>
    <xf numFmtId="0" fontId="18" fillId="65" borderId="0" applyNumberFormat="0" applyBorder="0" applyAlignment="0" applyProtection="0">
      <alignment vertical="center"/>
    </xf>
    <xf numFmtId="0" fontId="18" fillId="65" borderId="0" applyNumberFormat="0" applyBorder="0" applyAlignment="0" applyProtection="0">
      <alignment vertical="center"/>
    </xf>
    <xf numFmtId="0" fontId="18" fillId="65" borderId="0" applyNumberFormat="0" applyBorder="0" applyAlignment="0" applyProtection="0">
      <alignment vertical="center"/>
    </xf>
    <xf numFmtId="0" fontId="18" fillId="65" borderId="0" applyNumberFormat="0" applyBorder="0" applyAlignment="0" applyProtection="0">
      <alignment vertical="center"/>
    </xf>
    <xf numFmtId="0" fontId="18" fillId="65" borderId="0" applyNumberFormat="0" applyBorder="0" applyAlignment="0" applyProtection="0">
      <alignment vertical="center"/>
    </xf>
    <xf numFmtId="0" fontId="18" fillId="65" borderId="0" applyNumberFormat="0" applyBorder="0" applyAlignment="0" applyProtection="0">
      <alignment vertical="center"/>
    </xf>
    <xf numFmtId="0" fontId="18" fillId="65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67" borderId="0" applyNumberFormat="0" applyBorder="0" applyAlignment="0" applyProtection="0">
      <alignment vertical="center"/>
    </xf>
    <xf numFmtId="0" fontId="18" fillId="67" borderId="0" applyNumberFormat="0" applyBorder="0" applyAlignment="0" applyProtection="0">
      <alignment vertical="center"/>
    </xf>
    <xf numFmtId="0" fontId="18" fillId="67" borderId="0" applyNumberFormat="0" applyBorder="0" applyAlignment="0" applyProtection="0">
      <alignment vertical="center"/>
    </xf>
    <xf numFmtId="0" fontId="18" fillId="67" borderId="0" applyNumberFormat="0" applyBorder="0" applyAlignment="0" applyProtection="0">
      <alignment vertical="center"/>
    </xf>
    <xf numFmtId="0" fontId="18" fillId="67" borderId="0" applyNumberFormat="0" applyBorder="0" applyAlignment="0" applyProtection="0">
      <alignment vertical="center"/>
    </xf>
    <xf numFmtId="0" fontId="18" fillId="67" borderId="0" applyNumberFormat="0" applyBorder="0" applyAlignment="0" applyProtection="0">
      <alignment vertical="center"/>
    </xf>
    <xf numFmtId="0" fontId="18" fillId="67" borderId="0" applyNumberFormat="0" applyBorder="0" applyAlignment="0" applyProtection="0">
      <alignment vertical="center"/>
    </xf>
    <xf numFmtId="0" fontId="18" fillId="67" borderId="0" applyNumberFormat="0" applyBorder="0" applyAlignment="0" applyProtection="0">
      <alignment vertical="center"/>
    </xf>
    <xf numFmtId="0" fontId="18" fillId="67" borderId="0" applyNumberFormat="0" applyBorder="0" applyAlignment="0" applyProtection="0">
      <alignment vertical="center"/>
    </xf>
    <xf numFmtId="191" fontId="31" fillId="0" borderId="8" applyFill="0" applyProtection="0">
      <alignment horizontal="right"/>
    </xf>
    <xf numFmtId="191" fontId="31" fillId="0" borderId="8" applyFill="0" applyProtection="0">
      <alignment horizontal="right"/>
    </xf>
    <xf numFmtId="191" fontId="31" fillId="0" borderId="8" applyFill="0" applyProtection="0">
      <alignment horizontal="right"/>
    </xf>
    <xf numFmtId="191" fontId="31" fillId="0" borderId="8" applyFill="0" applyProtection="0">
      <alignment horizontal="right"/>
    </xf>
    <xf numFmtId="191" fontId="31" fillId="0" borderId="8" applyFill="0" applyProtection="0">
      <alignment horizontal="right"/>
    </xf>
    <xf numFmtId="191" fontId="31" fillId="0" borderId="8" applyFill="0" applyProtection="0">
      <alignment horizontal="right"/>
    </xf>
    <xf numFmtId="191" fontId="31" fillId="0" borderId="8" applyFill="0" applyProtection="0">
      <alignment horizontal="right"/>
    </xf>
    <xf numFmtId="0" fontId="31" fillId="0" borderId="11" applyNumberFormat="0" applyFill="0" applyProtection="0">
      <alignment horizontal="left"/>
    </xf>
    <xf numFmtId="0" fontId="31" fillId="0" borderId="11" applyNumberFormat="0" applyFill="0" applyProtection="0">
      <alignment horizontal="left"/>
    </xf>
    <xf numFmtId="0" fontId="31" fillId="0" borderId="11" applyNumberFormat="0" applyFill="0" applyProtection="0">
      <alignment horizontal="left"/>
    </xf>
    <xf numFmtId="0" fontId="42" fillId="3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65" fillId="4" borderId="24" applyNumberFormat="0" applyAlignment="0" applyProtection="0">
      <alignment vertical="center"/>
    </xf>
    <xf numFmtId="0" fontId="65" fillId="4" borderId="24" applyNumberFormat="0" applyAlignment="0" applyProtection="0">
      <alignment vertical="center"/>
    </xf>
    <xf numFmtId="0" fontId="65" fillId="4" borderId="24" applyNumberFormat="0" applyAlignment="0" applyProtection="0">
      <alignment vertical="center"/>
    </xf>
    <xf numFmtId="0" fontId="65" fillId="4" borderId="24" applyNumberFormat="0" applyAlignment="0" applyProtection="0">
      <alignment vertical="center"/>
    </xf>
    <xf numFmtId="0" fontId="65" fillId="4" borderId="24" applyNumberFormat="0" applyAlignment="0" applyProtection="0">
      <alignment vertical="center"/>
    </xf>
    <xf numFmtId="0" fontId="65" fillId="4" borderId="24" applyNumberFormat="0" applyAlignment="0" applyProtection="0">
      <alignment vertical="center"/>
    </xf>
    <xf numFmtId="0" fontId="65" fillId="4" borderId="24" applyNumberFormat="0" applyAlignment="0" applyProtection="0">
      <alignment vertical="center"/>
    </xf>
    <xf numFmtId="0" fontId="65" fillId="4" borderId="24" applyNumberFormat="0" applyAlignment="0" applyProtection="0">
      <alignment vertical="center"/>
    </xf>
    <xf numFmtId="0" fontId="65" fillId="4" borderId="24" applyNumberFormat="0" applyAlignment="0" applyProtection="0">
      <alignment vertical="center"/>
    </xf>
    <xf numFmtId="0" fontId="65" fillId="4" borderId="24" applyNumberFormat="0" applyAlignment="0" applyProtection="0">
      <alignment vertical="center"/>
    </xf>
    <xf numFmtId="0" fontId="65" fillId="4" borderId="24" applyNumberFormat="0" applyAlignment="0" applyProtection="0">
      <alignment vertical="center"/>
    </xf>
    <xf numFmtId="0" fontId="65" fillId="4" borderId="24" applyNumberFormat="0" applyAlignment="0" applyProtection="0">
      <alignment vertical="center"/>
    </xf>
    <xf numFmtId="0" fontId="65" fillId="4" borderId="24" applyNumberFormat="0" applyAlignment="0" applyProtection="0">
      <alignment vertical="center"/>
    </xf>
    <xf numFmtId="0" fontId="65" fillId="4" borderId="24" applyNumberFormat="0" applyAlignment="0" applyProtection="0">
      <alignment vertical="center"/>
    </xf>
    <xf numFmtId="0" fontId="65" fillId="4" borderId="24" applyNumberFormat="0" applyAlignment="0" applyProtection="0">
      <alignment vertical="center"/>
    </xf>
    <xf numFmtId="0" fontId="40" fillId="36" borderId="3" applyNumberFormat="0" applyAlignment="0" applyProtection="0">
      <alignment vertical="center"/>
    </xf>
    <xf numFmtId="0" fontId="40" fillId="36" borderId="3" applyNumberFormat="0" applyAlignment="0" applyProtection="0">
      <alignment vertical="center"/>
    </xf>
    <xf numFmtId="0" fontId="40" fillId="36" borderId="3" applyNumberFormat="0" applyAlignment="0" applyProtection="0">
      <alignment vertical="center"/>
    </xf>
    <xf numFmtId="0" fontId="40" fillId="36" borderId="3" applyNumberFormat="0" applyAlignment="0" applyProtection="0">
      <alignment vertical="center"/>
    </xf>
    <xf numFmtId="0" fontId="40" fillId="36" borderId="3" applyNumberFormat="0" applyAlignment="0" applyProtection="0">
      <alignment vertical="center"/>
    </xf>
    <xf numFmtId="0" fontId="40" fillId="36" borderId="3" applyNumberFormat="0" applyAlignment="0" applyProtection="0">
      <alignment vertical="center"/>
    </xf>
    <xf numFmtId="0" fontId="40" fillId="36" borderId="3" applyNumberFormat="0" applyAlignment="0" applyProtection="0">
      <alignment vertical="center"/>
    </xf>
    <xf numFmtId="0" fontId="40" fillId="36" borderId="3" applyNumberFormat="0" applyAlignment="0" applyProtection="0">
      <alignment vertical="center"/>
    </xf>
    <xf numFmtId="0" fontId="40" fillId="36" borderId="3" applyNumberFormat="0" applyAlignment="0" applyProtection="0">
      <alignment vertical="center"/>
    </xf>
    <xf numFmtId="0" fontId="40" fillId="36" borderId="3" applyNumberFormat="0" applyAlignment="0" applyProtection="0">
      <alignment vertical="center"/>
    </xf>
    <xf numFmtId="0" fontId="40" fillId="36" borderId="3" applyNumberFormat="0" applyAlignment="0" applyProtection="0">
      <alignment vertical="center"/>
    </xf>
    <xf numFmtId="0" fontId="40" fillId="36" borderId="3" applyNumberFormat="0" applyAlignment="0" applyProtection="0">
      <alignment vertical="center"/>
    </xf>
    <xf numFmtId="1" fontId="31" fillId="0" borderId="8" applyFill="0" applyProtection="0">
      <alignment horizontal="center"/>
    </xf>
    <xf numFmtId="1" fontId="31" fillId="0" borderId="8" applyFill="0" applyProtection="0">
      <alignment horizontal="center"/>
    </xf>
    <xf numFmtId="1" fontId="31" fillId="0" borderId="8" applyFill="0" applyProtection="0">
      <alignment horizontal="center"/>
    </xf>
    <xf numFmtId="1" fontId="31" fillId="0" borderId="8" applyFill="0" applyProtection="0">
      <alignment horizontal="center"/>
    </xf>
    <xf numFmtId="1" fontId="31" fillId="0" borderId="8" applyFill="0" applyProtection="0">
      <alignment horizontal="center"/>
    </xf>
    <xf numFmtId="0" fontId="27" fillId="0" borderId="0"/>
    <xf numFmtId="0" fontId="14" fillId="0" borderId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7" fillId="59" borderId="15" applyNumberFormat="0" applyFont="0" applyAlignment="0" applyProtection="0">
      <alignment vertical="center"/>
    </xf>
    <xf numFmtId="0" fontId="7" fillId="59" borderId="15" applyNumberFormat="0" applyFont="0" applyAlignment="0" applyProtection="0">
      <alignment vertical="center"/>
    </xf>
    <xf numFmtId="0" fontId="7" fillId="59" borderId="15" applyNumberFormat="0" applyFont="0" applyAlignment="0" applyProtection="0">
      <alignment vertical="center"/>
    </xf>
    <xf numFmtId="0" fontId="7" fillId="59" borderId="15" applyNumberFormat="0" applyFont="0" applyAlignment="0" applyProtection="0">
      <alignment vertical="center"/>
    </xf>
    <xf numFmtId="0" fontId="7" fillId="59" borderId="15" applyNumberFormat="0" applyFont="0" applyAlignment="0" applyProtection="0">
      <alignment vertical="center"/>
    </xf>
    <xf numFmtId="0" fontId="7" fillId="59" borderId="15" applyNumberFormat="0" applyFont="0" applyAlignment="0" applyProtection="0">
      <alignment vertical="center"/>
    </xf>
    <xf numFmtId="0" fontId="7" fillId="59" borderId="15" applyNumberFormat="0" applyFont="0" applyAlignment="0" applyProtection="0">
      <alignment vertical="center"/>
    </xf>
    <xf numFmtId="0" fontId="7" fillId="59" borderId="15" applyNumberFormat="0" applyFont="0" applyAlignment="0" applyProtection="0">
      <alignment vertical="center"/>
    </xf>
    <xf numFmtId="0" fontId="7" fillId="59" borderId="15" applyNumberFormat="0" applyFont="0" applyAlignment="0" applyProtection="0">
      <alignment vertical="center"/>
    </xf>
    <xf numFmtId="0" fontId="7" fillId="59" borderId="15" applyNumberFormat="0" applyFont="0" applyAlignment="0" applyProtection="0">
      <alignment vertical="center"/>
    </xf>
    <xf numFmtId="0" fontId="7" fillId="59" borderId="15" applyNumberFormat="0" applyFont="0" applyAlignment="0" applyProtection="0">
      <alignment vertical="center"/>
    </xf>
    <xf numFmtId="0" fontId="7" fillId="59" borderId="15" applyNumberFormat="0" applyFont="0" applyAlignment="0" applyProtection="0">
      <alignment vertical="center"/>
    </xf>
    <xf numFmtId="0" fontId="7" fillId="59" borderId="15" applyNumberFormat="0" applyFont="0" applyAlignment="0" applyProtection="0">
      <alignment vertical="center"/>
    </xf>
    <xf numFmtId="0" fontId="7" fillId="59" borderId="15" applyNumberFormat="0" applyFont="0" applyAlignment="0" applyProtection="0">
      <alignment vertical="center"/>
    </xf>
    <xf numFmtId="0" fontId="7" fillId="59" borderId="15" applyNumberFormat="0" applyFont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192" fontId="0" fillId="2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192" fontId="0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0" xfId="0" applyFill="1" applyBorder="1" applyProtection="1">
      <alignment vertical="center"/>
    </xf>
    <xf numFmtId="0" fontId="0" fillId="2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</cellXfs>
  <cellStyles count="955">
    <cellStyle name="常规" xfId="0" builtinId="0"/>
    <cellStyle name="货币[0]" xfId="1" builtinId="7"/>
    <cellStyle name="输入" xfId="2" builtinId="20"/>
    <cellStyle name="Accent5 9" xfId="3"/>
    <cellStyle name="货币" xfId="4" builtinId="4"/>
    <cellStyle name="部门 4" xfId="5"/>
    <cellStyle name="_ET_STYLE_NoName_00__Book1_1 2 2 2" xfId="6"/>
    <cellStyle name="20% - 强调文字颜色 3" xfId="7" builtinId="38"/>
    <cellStyle name="Accent6 13" xfId="8"/>
    <cellStyle name="Accent1 5" xfId="9"/>
    <cellStyle name="Accent2 - 40%" xfId="10"/>
    <cellStyle name="千位分隔[0]" xfId="11" builtinId="6"/>
    <cellStyle name="PSDate 2 3" xfId="12"/>
    <cellStyle name="40% - 强调文字颜色 3" xfId="13" builtinId="39"/>
    <cellStyle name="千位分隔" xfId="14" builtinId="3"/>
    <cellStyle name="Accent2 19" xfId="15"/>
    <cellStyle name="差" xfId="16" builtinId="27"/>
    <cellStyle name="60% - 强调文字颜色 3" xfId="17" builtinId="40"/>
    <cellStyle name="Accent6 4" xfId="18"/>
    <cellStyle name="超链接" xfId="19" builtinId="8"/>
    <cellStyle name="Accent2 - 60%" xfId="20"/>
    <cellStyle name="百分比" xfId="21" builtinId="5"/>
    <cellStyle name="已访问的超链接" xfId="22" builtinId="9"/>
    <cellStyle name="差_Book1 2" xfId="23"/>
    <cellStyle name="Accent4 5" xfId="24"/>
    <cellStyle name="60% - 强调文字颜色 4 2 2 2" xfId="25"/>
    <cellStyle name="注释" xfId="26" builtinId="10"/>
    <cellStyle name="_ET_STYLE_NoName_00__Sheet3" xfId="27"/>
    <cellStyle name="60% - 强调文字颜色 2" xfId="28" builtinId="36"/>
    <cellStyle name="Accent5 - 60% 2 2" xfId="29"/>
    <cellStyle name="Accent6 3" xfId="30"/>
    <cellStyle name="Accent3 4 2" xfId="31"/>
    <cellStyle name="60% - 强调文字颜色 2 2 2 4" xfId="32"/>
    <cellStyle name="标题 4" xfId="33" builtinId="19"/>
    <cellStyle name="警告文本" xfId="34" builtinId="11"/>
    <cellStyle name="60% - 强调文字颜色 2 2 2" xfId="35"/>
    <cellStyle name="标题" xfId="36" builtinId="15"/>
    <cellStyle name="Accent1 - 60% 2 2" xfId="37"/>
    <cellStyle name="解释性文本" xfId="38" builtinId="53"/>
    <cellStyle name="标题 1" xfId="39" builtinId="16"/>
    <cellStyle name="0,0_x000d__x000a_NA_x000d__x000a_" xfId="40"/>
    <cellStyle name="60% - 强调文字颜色 2 2 2 2" xfId="41"/>
    <cellStyle name="标题 2" xfId="42" builtinId="17"/>
    <cellStyle name="Accent6 2" xfId="43"/>
    <cellStyle name="60% - 强调文字颜色 1" xfId="44" builtinId="32"/>
    <cellStyle name="Accent4 2 2" xfId="45"/>
    <cellStyle name="60% - 强调文字颜色 2 2 2 3" xfId="46"/>
    <cellStyle name="标题 3" xfId="47" builtinId="18"/>
    <cellStyle name="Accent6 5" xfId="48"/>
    <cellStyle name="60% - 强调文字颜色 4" xfId="49" builtinId="44"/>
    <cellStyle name="输出" xfId="50" builtinId="21"/>
    <cellStyle name="计算" xfId="51" builtinId="22"/>
    <cellStyle name="计算 2 3 3" xfId="52"/>
    <cellStyle name="_Book1_1_云南省建国前入党的老党员补贴有关情况统计表2010(1).01" xfId="53"/>
    <cellStyle name="检查单元格" xfId="54" builtinId="23"/>
    <cellStyle name="Accent3 17" xfId="55"/>
    <cellStyle name="40% - 强调文字颜色 4 2" xfId="56"/>
    <cellStyle name="20% - 强调文字颜色 6" xfId="57" builtinId="50"/>
    <cellStyle name="好_7.1罗平县大学生“村官”统计季报表(7月修订，下发空表)" xfId="58"/>
    <cellStyle name="强调文字颜色 2" xfId="59" builtinId="33"/>
    <cellStyle name="链接单元格" xfId="60" builtinId="24"/>
    <cellStyle name="60% - 强调文字颜色 4 2 3" xfId="61"/>
    <cellStyle name="汇总" xfId="62" builtinId="25"/>
    <cellStyle name="Accent3 11 2" xfId="63"/>
    <cellStyle name="好" xfId="64" builtinId="26"/>
    <cellStyle name="差 2 3 2" xfId="65"/>
    <cellStyle name="60% - 强调文字颜色 3 2 3 2" xfId="66"/>
    <cellStyle name="适中" xfId="67" builtinId="28"/>
    <cellStyle name="20% - 强调文字颜色 5" xfId="68" builtinId="46"/>
    <cellStyle name="强调文字颜色 1" xfId="69" builtinId="29"/>
    <cellStyle name="40% - 强调文字颜色 4 2 3 2" xfId="70"/>
    <cellStyle name="20% - 强调文字颜色 1" xfId="71" builtinId="30"/>
    <cellStyle name="Accent6 - 20% 2 2" xfId="72"/>
    <cellStyle name="40% - 强调文字颜色 1" xfId="73" builtinId="31"/>
    <cellStyle name="20% - 强调文字颜色 2" xfId="74" builtinId="34"/>
    <cellStyle name="40% - 强调文字颜色 2" xfId="75" builtinId="35"/>
    <cellStyle name="PSDate 2 2" xfId="76"/>
    <cellStyle name="Accent2 - 40% 2" xfId="77"/>
    <cellStyle name="强调文字颜色 3" xfId="78" builtinId="37"/>
    <cellStyle name="Accent2 - 40% 3" xfId="79"/>
    <cellStyle name="强调文字颜色 4" xfId="80" builtinId="41"/>
    <cellStyle name="20% - 强调文字颜色 4" xfId="81" builtinId="42"/>
    <cellStyle name="Accent4 16 2" xfId="82"/>
    <cellStyle name="40% - 强调文字颜色 4" xfId="83" builtinId="43"/>
    <cellStyle name="Accent2 - 40% 4" xfId="84"/>
    <cellStyle name="强调文字颜色 5" xfId="85" builtinId="45"/>
    <cellStyle name="60% - 强调文字颜色 5 2 2 2" xfId="86"/>
    <cellStyle name="40% - 强调文字颜色 5" xfId="87" builtinId="47"/>
    <cellStyle name="Accent6 6" xfId="88"/>
    <cellStyle name="60% - 强调文字颜色 5" xfId="89" builtinId="48"/>
    <cellStyle name="强调文字颜色 6" xfId="90" builtinId="49"/>
    <cellStyle name="适中 2" xfId="91"/>
    <cellStyle name="60% - 强调文字颜色 5 2 2 3" xfId="92"/>
    <cellStyle name="_弱电系统设备配置报价清单" xfId="93"/>
    <cellStyle name="40% - 强调文字颜色 6" xfId="94" builtinId="51"/>
    <cellStyle name="Accent6 7" xfId="95"/>
    <cellStyle name="60% - 强调文字颜色 6" xfId="96" builtinId="52"/>
    <cellStyle name="_Book1_1 2 2" xfId="97"/>
    <cellStyle name="_Book1_1" xfId="98"/>
    <cellStyle name="20% - 强调文字颜色 4 2 2 2" xfId="99"/>
    <cellStyle name="Accent4 15 2" xfId="100"/>
    <cellStyle name="_20100326高清市院遂宁检察院1080P配置清单26日改" xfId="101"/>
    <cellStyle name="Accent5 2 2" xfId="102"/>
    <cellStyle name="Accent3 - 20% 2" xfId="103"/>
    <cellStyle name="_Book1_2_云南省建国前入党的老党员补贴有关情况统计表2010(1).01 2" xfId="104"/>
    <cellStyle name="Accent5 2" xfId="105"/>
    <cellStyle name="Accent3 - 20%" xfId="106"/>
    <cellStyle name="_Book1_2_云南省建国前入党的老党员补贴有关情况统计表2010(1).01" xfId="107"/>
    <cellStyle name="20% - 强调文字颜色 5 2 2 3" xfId="108"/>
    <cellStyle name="Accent3 14 2" xfId="109"/>
    <cellStyle name="Accent3 - 20% 3" xfId="110"/>
    <cellStyle name="_Book1_云南省建国前入党的老党员补贴有关情况统计表2010(1).01" xfId="111"/>
    <cellStyle name="_Book1_2_云南省建国前入党的老党员补贴有关情况统计表2010(1).01 3" xfId="112"/>
    <cellStyle name="_Book1_1 2 2 2" xfId="113"/>
    <cellStyle name=" 1" xfId="114"/>
    <cellStyle name="_Book1" xfId="115"/>
    <cellStyle name="_Book1_1 2" xfId="116"/>
    <cellStyle name="Accent5 10 2" xfId="117"/>
    <cellStyle name="_Book1_1 3" xfId="118"/>
    <cellStyle name="40% - 强调文字颜色 5 2 3 2" xfId="119"/>
    <cellStyle name="_Book1_1 4" xfId="120"/>
    <cellStyle name="常规 3 2 3" xfId="121"/>
    <cellStyle name="Accent2 - 20%" xfId="122"/>
    <cellStyle name="_Book1_2" xfId="123"/>
    <cellStyle name="20% - 强调文字颜色 4 2 2 3" xfId="124"/>
    <cellStyle name="Accent5 6" xfId="125"/>
    <cellStyle name="Accent3 - 20% 2 2" xfId="126"/>
    <cellStyle name="_Book1_2_云南省建国前入党的老党员补贴有关情况统计表2010(1).01 2 2" xfId="127"/>
    <cellStyle name="Accent5 6 2" xfId="128"/>
    <cellStyle name="_Book1_2_云南省建国前入党的老党员补贴有关情况统计表2010(1).01 2 2 2" xfId="129"/>
    <cellStyle name="Accent3 - 20% 4" xfId="130"/>
    <cellStyle name="Accent1 - 60% 2" xfId="131"/>
    <cellStyle name="_Book1_2_云南省建国前入党的老党员补贴有关情况统计表2010(1).01 4" xfId="132"/>
    <cellStyle name="Accent6 12 2" xfId="133"/>
    <cellStyle name="Accent1 4 2" xfId="134"/>
    <cellStyle name="_Book1_3" xfId="135"/>
    <cellStyle name="_ET_STYLE_NoName_00_" xfId="136"/>
    <cellStyle name="40% - 强调文字颜色 1 2 2 2" xfId="137"/>
    <cellStyle name="强调 1 4" xfId="138"/>
    <cellStyle name="_ET_STYLE_NoName_00__Book1" xfId="139"/>
    <cellStyle name="_ET_STYLE_NoName_00__Book1_1" xfId="140"/>
    <cellStyle name="_ET_STYLE_NoName_00__Book1_1 2" xfId="141"/>
    <cellStyle name="40% - 强调文字颜色 1 2 4" xfId="142"/>
    <cellStyle name="_ET_STYLE_NoName_00__Book1_1 2 2" xfId="143"/>
    <cellStyle name="_ET_STYLE_NoName_00__Book1_1 3" xfId="144"/>
    <cellStyle name="_ET_STYLE_NoName_00__Book1_1 4" xfId="145"/>
    <cellStyle name="_Sheet1" xfId="146"/>
    <cellStyle name="_云南省建国前入党的老党员补贴有关情况统计表2010(1).01" xfId="147"/>
    <cellStyle name="20% - 强调文字颜色 1 2" xfId="148"/>
    <cellStyle name="20% - 强调文字颜色 1 2 2" xfId="149"/>
    <cellStyle name="20% - 强调文字颜色 1 2 2 2" xfId="150"/>
    <cellStyle name="20% - 强调文字颜色 1 2 2 3" xfId="151"/>
    <cellStyle name="PSDate 2 2 2" xfId="152"/>
    <cellStyle name="40% - 强调文字颜色 2 2" xfId="153"/>
    <cellStyle name="20% - 强调文字颜色 1 2 3" xfId="154"/>
    <cellStyle name="40% - 强调文字颜色 2 2 2" xfId="155"/>
    <cellStyle name="20% - 强调文字颜色 1 2 3 2" xfId="156"/>
    <cellStyle name="20% - 强调文字颜色 1 2 4" xfId="157"/>
    <cellStyle name="20% - 强调文字颜色 2 2" xfId="158"/>
    <cellStyle name="20% - 强调文字颜色 2 2 2" xfId="159"/>
    <cellStyle name="20% - 强调文字颜色 2 2 2 2" xfId="160"/>
    <cellStyle name="20% - 强调文字颜色 2 2 2 3" xfId="161"/>
    <cellStyle name="Accent4 - 20% 2" xfId="162"/>
    <cellStyle name="20% - 强调文字颜色 2 2 3" xfId="163"/>
    <cellStyle name="Accent4 - 20% 2 2" xfId="164"/>
    <cellStyle name="20% - 强调文字颜色 2 2 3 2" xfId="165"/>
    <cellStyle name="Accent4 - 20% 3" xfId="166"/>
    <cellStyle name="20% - 强调文字颜色 2 2 4" xfId="167"/>
    <cellStyle name="20% - 强调文字颜色 3 2" xfId="168"/>
    <cellStyle name="20% - 强调文字颜色 3 2 2" xfId="169"/>
    <cellStyle name="20% - 强调文字颜色 3 2 2 2" xfId="170"/>
    <cellStyle name="Accent4 8" xfId="171"/>
    <cellStyle name="20% - 强调文字颜色 3 2 2 3" xfId="172"/>
    <cellStyle name="Accent4 9" xfId="173"/>
    <cellStyle name="强调文字颜色 2 2 2" xfId="174"/>
    <cellStyle name="Accent1 - 20%" xfId="175"/>
    <cellStyle name="Accent5 13 2" xfId="176"/>
    <cellStyle name="20% - 强调文字颜色 3 2 3" xfId="177"/>
    <cellStyle name="20% - 强调文字颜色 3 2 3 2" xfId="178"/>
    <cellStyle name="Accent5 8" xfId="179"/>
    <cellStyle name="20% - 强调文字颜色 3 2 4" xfId="180"/>
    <cellStyle name="20% - 强调文字颜色 4 2" xfId="181"/>
    <cellStyle name="20% - 强调文字颜色 4 2 2" xfId="182"/>
    <cellStyle name="Accent6 - 40%" xfId="183"/>
    <cellStyle name="Accent4 - 40% 2" xfId="184"/>
    <cellStyle name="20% - 强调文字颜色 4 2 3" xfId="185"/>
    <cellStyle name="Accent6 - 40% 2" xfId="186"/>
    <cellStyle name="差_Book1_1 3" xfId="187"/>
    <cellStyle name="Accent4 - 40% 2 2" xfId="188"/>
    <cellStyle name="60% - 强调文字颜色 1 2 4" xfId="189"/>
    <cellStyle name="20% - 强调文字颜色 4 2 3 2" xfId="190"/>
    <cellStyle name="Accent4 - 40% 3" xfId="191"/>
    <cellStyle name="20% - 强调文字颜色 4 2 4" xfId="192"/>
    <cellStyle name="Accent1 10" xfId="193"/>
    <cellStyle name="20% - 强调文字颜色 5 2" xfId="194"/>
    <cellStyle name="Accent1 10 2" xfId="195"/>
    <cellStyle name="20% - 强调文字颜色 5 2 2" xfId="196"/>
    <cellStyle name="20% - 强调文字颜色 5 2 2 2" xfId="197"/>
    <cellStyle name="20% - 强调文字颜色 5 2 3" xfId="198"/>
    <cellStyle name="20% - 强调文字颜色 5 2 3 2" xfId="199"/>
    <cellStyle name="20% - 强调文字颜色 5 2 4" xfId="200"/>
    <cellStyle name="60% - 强调文字颜色 6 2 4" xfId="201"/>
    <cellStyle name="好_7.1罗平县大学生“村官”统计季报表(7月修订，下发空表) 2" xfId="202"/>
    <cellStyle name="20% - 强调文字颜色 6 2" xfId="203"/>
    <cellStyle name="好_7.1罗平县大学生“村官”统计季报表(7月修订，下发空表) 2 2" xfId="204"/>
    <cellStyle name="20% - 强调文字颜色 6 2 2" xfId="205"/>
    <cellStyle name="Accent3 19" xfId="206"/>
    <cellStyle name="Accent6 - 20% 3" xfId="207"/>
    <cellStyle name="20% - 强调文字颜色 6 2 2 2" xfId="208"/>
    <cellStyle name="Accent4 - 20%" xfId="209"/>
    <cellStyle name="20% - 强调文字颜色 6 2 2 3" xfId="210"/>
    <cellStyle name="20% - 强调文字颜色 6 2 3" xfId="211"/>
    <cellStyle name="Accent6 - 20% 4" xfId="212"/>
    <cellStyle name="Accent4 - 60% 2" xfId="213"/>
    <cellStyle name="Accent4 - 60% 2 2" xfId="214"/>
    <cellStyle name="Accent5 12" xfId="215"/>
    <cellStyle name="20% - 强调文字颜色 6 2 3 2" xfId="216"/>
    <cellStyle name="20% - 强调文字颜色 6 2 4" xfId="217"/>
    <cellStyle name="40% - 强调文字颜色 1 2" xfId="218"/>
    <cellStyle name="40% - 强调文字颜色 6 2 2 3" xfId="219"/>
    <cellStyle name="40% - 强调文字颜色 1 2 2" xfId="220"/>
    <cellStyle name="Accent2 14 2" xfId="221"/>
    <cellStyle name="40% - 强调文字颜色 1 2 2 3" xfId="222"/>
    <cellStyle name="40% - 强调文字颜色 1 2 3" xfId="223"/>
    <cellStyle name="40% - 强调文字颜色 1 2 3 2" xfId="224"/>
    <cellStyle name="40% - 强调文字颜色 2 2 2 2" xfId="225"/>
    <cellStyle name="Accent6 6 2" xfId="226"/>
    <cellStyle name="60% - 强调文字颜色 5 2" xfId="227"/>
    <cellStyle name="40% - 强调文字颜色 2 2 2 3" xfId="228"/>
    <cellStyle name="40% - 强调文字颜色 2 2 3" xfId="229"/>
    <cellStyle name="40% - 强调文字颜色 2 2 3 2" xfId="230"/>
    <cellStyle name="Accent5 - 20% 2 2" xfId="231"/>
    <cellStyle name="40% - 强调文字颜色 2 2 4" xfId="232"/>
    <cellStyle name="40% - 强调文字颜色 3 2" xfId="233"/>
    <cellStyle name="40% - 强调文字颜色 3 2 2" xfId="234"/>
    <cellStyle name="40% - 强调文字颜色 3 2 4" xfId="235"/>
    <cellStyle name="40% - 强调文字颜色 3 2 2 2" xfId="236"/>
    <cellStyle name="40% - 强调文字颜色 3 2 2 3" xfId="237"/>
    <cellStyle name="40% - 强调文字颜色 3 2 3" xfId="238"/>
    <cellStyle name="40% - 强调文字颜色 3 2 3 2" xfId="239"/>
    <cellStyle name="40% - 强调文字颜色 4 2 2" xfId="240"/>
    <cellStyle name="40% - 强调文字颜色 4 2 2 2" xfId="241"/>
    <cellStyle name="40% - 强调文字颜色 4 2 2 3" xfId="242"/>
    <cellStyle name="40% - 强调文字颜色 4 2 3" xfId="243"/>
    <cellStyle name="40% - 强调文字颜色 4 2 4" xfId="244"/>
    <cellStyle name="60% - 强调文字颜色 5 2 2 2 2" xfId="245"/>
    <cellStyle name="好 2 3" xfId="246"/>
    <cellStyle name="40% - 强调文字颜色 5 2" xfId="247"/>
    <cellStyle name="好 2 3 2" xfId="248"/>
    <cellStyle name="40% - 强调文字颜色 5 2 2" xfId="249"/>
    <cellStyle name="40% - 强调文字颜色 5 2 2 2" xfId="250"/>
    <cellStyle name="40% - 强调文字颜色 5 2 2 3" xfId="251"/>
    <cellStyle name="40% - 强调文字颜色 5 2 3" xfId="252"/>
    <cellStyle name="40% - 强调文字颜色 5 2 4" xfId="253"/>
    <cellStyle name="40% - 强调文字颜色 6 2" xfId="254"/>
    <cellStyle name="Accent2 5" xfId="255"/>
    <cellStyle name="40% - 强调文字颜色 6 2 2" xfId="256"/>
    <cellStyle name="Accent2 5 2" xfId="257"/>
    <cellStyle name="40% - 强调文字颜色 6 2 2 2" xfId="258"/>
    <cellStyle name="Accent2 6" xfId="259"/>
    <cellStyle name="40% - 强调文字颜色 6 2 3" xfId="260"/>
    <cellStyle name="Accent2 6 2" xfId="261"/>
    <cellStyle name="40% - 强调文字颜色 6 2 3 2" xfId="262"/>
    <cellStyle name="Accent2 7" xfId="263"/>
    <cellStyle name="40% - 强调文字颜色 6 2 4" xfId="264"/>
    <cellStyle name="Accent6 2 2" xfId="265"/>
    <cellStyle name="60% - 强调文字颜色 1 2" xfId="266"/>
    <cellStyle name="60% - 强调文字颜色 1 2 2" xfId="267"/>
    <cellStyle name="60% - 强调文字颜色 1 2 2 2" xfId="268"/>
    <cellStyle name="60% - 强调文字颜色 1 2 2 2 2" xfId="269"/>
    <cellStyle name="60% - 强调文字颜色 1 2 2 3" xfId="270"/>
    <cellStyle name="60% - 强调文字颜色 5 2 2" xfId="271"/>
    <cellStyle name="60% - 强调文字颜色 1 2 2 4" xfId="272"/>
    <cellStyle name="Accent5 15 2" xfId="273"/>
    <cellStyle name="60% - 强调文字颜色 1 2 3" xfId="274"/>
    <cellStyle name="60% - 强调文字颜色 1 2 3 2" xfId="275"/>
    <cellStyle name="常规 5" xfId="276"/>
    <cellStyle name="Accent6 3 2" xfId="277"/>
    <cellStyle name="60% - 强调文字颜色 2 2" xfId="278"/>
    <cellStyle name="Accent4 10" xfId="279"/>
    <cellStyle name="60% - 强调文字颜色 2 2 2 2 2" xfId="280"/>
    <cellStyle name="Accent6 - 60%" xfId="281"/>
    <cellStyle name="60% - 强调文字颜色 2 2 3" xfId="282"/>
    <cellStyle name="Accent6 - 60% 2" xfId="283"/>
    <cellStyle name="60% - 强调文字颜色 2 2 3 2" xfId="284"/>
    <cellStyle name="60% - 强调文字颜色 3 2 4" xfId="285"/>
    <cellStyle name="60% - 强调文字颜色 2 2 4" xfId="286"/>
    <cellStyle name="Accent6 4 2" xfId="287"/>
    <cellStyle name="Accent1 12" xfId="288"/>
    <cellStyle name="60% - 强调文字颜色 3 2" xfId="289"/>
    <cellStyle name="Accent1 12 2" xfId="290"/>
    <cellStyle name="60% - 强调文字颜色 3 2 2" xfId="291"/>
    <cellStyle name="60% - 强调文字颜色 3 2 2 2" xfId="292"/>
    <cellStyle name="60% - 强调文字颜色 3 2 2 2 2" xfId="293"/>
    <cellStyle name="60% - 强调文字颜色 3 2 2 3" xfId="294"/>
    <cellStyle name="60% - 强调文字颜色 3 2 2 4" xfId="295"/>
    <cellStyle name="60% - 强调文字颜色 3 2 3" xfId="296"/>
    <cellStyle name="Accent6 5 2" xfId="297"/>
    <cellStyle name="60% - 强调文字颜色 4 2" xfId="298"/>
    <cellStyle name="60% - 强调文字颜色 4 2 2" xfId="299"/>
    <cellStyle name="差_Book1 2 2" xfId="300"/>
    <cellStyle name="Accent4 5 2" xfId="301"/>
    <cellStyle name="Accent3 - 60%" xfId="302"/>
    <cellStyle name="60% - 强调文字颜色 4 2 2 2 2" xfId="303"/>
    <cellStyle name="差_Book1 3" xfId="304"/>
    <cellStyle name="Accent4 6" xfId="305"/>
    <cellStyle name="60% - 强调文字颜色 4 2 2 3" xfId="306"/>
    <cellStyle name="Accent4 7" xfId="307"/>
    <cellStyle name="60% - 强调文字颜色 4 2 2 4" xfId="308"/>
    <cellStyle name="汇总 2" xfId="309"/>
    <cellStyle name="Accent5 5" xfId="310"/>
    <cellStyle name="60% - 强调文字颜色 4 2 3 2" xfId="311"/>
    <cellStyle name="60% - 强调文字颜色 4 2 4" xfId="312"/>
    <cellStyle name="60% - 强调文字颜色 5 2 2 4" xfId="313"/>
    <cellStyle name="Accent5 14 2" xfId="314"/>
    <cellStyle name="60% - 强调文字颜色 5 2 3" xfId="315"/>
    <cellStyle name="60% - 强调文字颜色 5 2 3 2" xfId="316"/>
    <cellStyle name="60% - 强调文字颜色 5 2 4" xfId="317"/>
    <cellStyle name="Accent6 7 2" xfId="318"/>
    <cellStyle name="60% - 强调文字颜色 6 2" xfId="319"/>
    <cellStyle name="60% - 强调文字颜色 6 2 2" xfId="320"/>
    <cellStyle name="60% - 强调文字颜色 6 2 2 2" xfId="321"/>
    <cellStyle name="Accent3 11" xfId="322"/>
    <cellStyle name="60% - 强调文字颜色 6 2 2 2 2" xfId="323"/>
    <cellStyle name="60% - 强调文字颜色 6 2 2 3" xfId="324"/>
    <cellStyle name="60% - 强调文字颜色 6 2 2 4" xfId="325"/>
    <cellStyle name="Accent6 15 2" xfId="326"/>
    <cellStyle name="Accent1 7 2" xfId="327"/>
    <cellStyle name="60% - 强调文字颜色 6 2 3" xfId="328"/>
    <cellStyle name="60% - 强调文字颜色 6 2 3 2" xfId="329"/>
    <cellStyle name="6mal" xfId="330"/>
    <cellStyle name="Accent1" xfId="331"/>
    <cellStyle name="Accent4 9 2" xfId="332"/>
    <cellStyle name="强调文字颜色 2 2 2 2" xfId="333"/>
    <cellStyle name="Accent1 - 20% 2" xfId="334"/>
    <cellStyle name="Accent5 - 20%" xfId="335"/>
    <cellStyle name="强调文字颜色 2 2 2 2 2" xfId="336"/>
    <cellStyle name="Accent1 - 20% 2 2" xfId="337"/>
    <cellStyle name="强调文字颜色 2 2 2 3" xfId="338"/>
    <cellStyle name="Accent1 - 20% 3" xfId="339"/>
    <cellStyle name="强调文字颜色 2 2 2 4" xfId="340"/>
    <cellStyle name="Accent1 - 20% 4" xfId="341"/>
    <cellStyle name="Accent6 9" xfId="342"/>
    <cellStyle name="Accent1 - 40%" xfId="343"/>
    <cellStyle name="Accent2 12" xfId="344"/>
    <cellStyle name="Accent1 - 40% 2" xfId="345"/>
    <cellStyle name="Accent2 12 2" xfId="346"/>
    <cellStyle name="Accent1 - 40% 2 2" xfId="347"/>
    <cellStyle name="Accent2 13" xfId="348"/>
    <cellStyle name="Accent1 - 40% 3" xfId="349"/>
    <cellStyle name="Accent2 14" xfId="350"/>
    <cellStyle name="Accent1 - 40% 4" xfId="351"/>
    <cellStyle name="Accent1 - 60%" xfId="352"/>
    <cellStyle name="Accent1 11" xfId="353"/>
    <cellStyle name="Accent1 11 2" xfId="354"/>
    <cellStyle name="Accent1 13" xfId="355"/>
    <cellStyle name="Accent5 - 40% 2" xfId="356"/>
    <cellStyle name="Accent1 13 2" xfId="357"/>
    <cellStyle name="Accent5 - 40% 2 2" xfId="358"/>
    <cellStyle name="Accent1 14" xfId="359"/>
    <cellStyle name="Accent5 - 40% 3" xfId="360"/>
    <cellStyle name="好 2 2 3" xfId="361"/>
    <cellStyle name="Accent2 - 60% 2 2" xfId="362"/>
    <cellStyle name="Accent1 14 2" xfId="363"/>
    <cellStyle name="Accent1 15" xfId="364"/>
    <cellStyle name="Accent1 20" xfId="365"/>
    <cellStyle name="Accent5 - 40% 4" xfId="366"/>
    <cellStyle name="Accent1 15 2" xfId="367"/>
    <cellStyle name="Accent1 16" xfId="368"/>
    <cellStyle name="Accent1 21" xfId="369"/>
    <cellStyle name="Accent1 16 2" xfId="370"/>
    <cellStyle name="Accent1 17" xfId="371"/>
    <cellStyle name="Accent1 18" xfId="372"/>
    <cellStyle name="Accent1 19" xfId="373"/>
    <cellStyle name="Accent6 10" xfId="374"/>
    <cellStyle name="Date 3" xfId="375"/>
    <cellStyle name="Accent1 2" xfId="376"/>
    <cellStyle name="Accent6 10 2" xfId="377"/>
    <cellStyle name="Currency [0]_!!!GO" xfId="378"/>
    <cellStyle name="Accent1 2 2" xfId="379"/>
    <cellStyle name="Accent6 11" xfId="380"/>
    <cellStyle name="Accent1 3" xfId="381"/>
    <cellStyle name="Accent6 11 2" xfId="382"/>
    <cellStyle name="Accent1 3 2" xfId="383"/>
    <cellStyle name="Accent6 12" xfId="384"/>
    <cellStyle name="Accent1 4" xfId="385"/>
    <cellStyle name="Accent6 13 2" xfId="386"/>
    <cellStyle name="Accent6 - 40% 4" xfId="387"/>
    <cellStyle name="Accent1 5 2" xfId="388"/>
    <cellStyle name="Accent6 14" xfId="389"/>
    <cellStyle name="Accent1 6" xfId="390"/>
    <cellStyle name="Accent6 14 2" xfId="391"/>
    <cellStyle name="Accent1 6 2" xfId="392"/>
    <cellStyle name="Accent6 15" xfId="393"/>
    <cellStyle name="Accent6 20" xfId="394"/>
    <cellStyle name="Accent1 7" xfId="395"/>
    <cellStyle name="Accent6 16" xfId="396"/>
    <cellStyle name="Accent6 21" xfId="397"/>
    <cellStyle name="Accent1 8" xfId="398"/>
    <cellStyle name="Accent6 16 2" xfId="399"/>
    <cellStyle name="Accent1 8 2" xfId="400"/>
    <cellStyle name="Accent6 17" xfId="401"/>
    <cellStyle name="Accent1 9" xfId="402"/>
    <cellStyle name="Accent1 9 2" xfId="403"/>
    <cellStyle name="Accent2" xfId="404"/>
    <cellStyle name="Accent4 17" xfId="405"/>
    <cellStyle name="Accent2 - 20% 2" xfId="406"/>
    <cellStyle name="Accent2 - 20% 2 2" xfId="407"/>
    <cellStyle name="Accent5 11 2" xfId="408"/>
    <cellStyle name="Accent4 18" xfId="409"/>
    <cellStyle name="Accent2 - 20% 3" xfId="410"/>
    <cellStyle name="Accent4 19" xfId="411"/>
    <cellStyle name="Accent2 - 20% 4" xfId="412"/>
    <cellStyle name="输入 2 4" xfId="413"/>
    <cellStyle name="Accent2 - 40% 2 2" xfId="414"/>
    <cellStyle name="Accent4 - 20% 4" xfId="415"/>
    <cellStyle name="Accent2 - 60% 2" xfId="416"/>
    <cellStyle name="Accent3 2 2" xfId="417"/>
    <cellStyle name="Accent2 10" xfId="418"/>
    <cellStyle name="Accent2 10 2" xfId="419"/>
    <cellStyle name="Accent2 11" xfId="420"/>
    <cellStyle name="Accent2 11 2" xfId="421"/>
    <cellStyle name="Accent2 13 2" xfId="422"/>
    <cellStyle name="Accent2 15" xfId="423"/>
    <cellStyle name="Accent2 20" xfId="424"/>
    <cellStyle name="Accent2 15 2" xfId="425"/>
    <cellStyle name="Accent2 16" xfId="426"/>
    <cellStyle name="Accent2 21" xfId="427"/>
    <cellStyle name="Accent2 16 2" xfId="428"/>
    <cellStyle name="Accent2 17" xfId="429"/>
    <cellStyle name="Accent2 18" xfId="430"/>
    <cellStyle name="Accent2 2" xfId="431"/>
    <cellStyle name="Accent2 2 2" xfId="432"/>
    <cellStyle name="Accent2 3" xfId="433"/>
    <cellStyle name="Accent2 3 2" xfId="434"/>
    <cellStyle name="Accent2 4" xfId="435"/>
    <cellStyle name="Accent2 4 2" xfId="436"/>
    <cellStyle name="Accent2 7 2" xfId="437"/>
    <cellStyle name="Accent2 8" xfId="438"/>
    <cellStyle name="Accent2 8 2" xfId="439"/>
    <cellStyle name="Accent2 9" xfId="440"/>
    <cellStyle name="Accent5" xfId="441"/>
    <cellStyle name="Accent2 9 2" xfId="442"/>
    <cellStyle name="Accent3" xfId="443"/>
    <cellStyle name="Accent4 3 2" xfId="444"/>
    <cellStyle name="Accent3 - 40%" xfId="445"/>
    <cellStyle name="Accent3 - 40% 2" xfId="446"/>
    <cellStyle name="Accent3 - 40% 2 2" xfId="447"/>
    <cellStyle name="捠壿 [0.00]_Region Orders (2)" xfId="448"/>
    <cellStyle name="Accent4 - 60%" xfId="449"/>
    <cellStyle name="Accent3 - 40% 3" xfId="450"/>
    <cellStyle name="Accent3 - 40% 4" xfId="451"/>
    <cellStyle name="Accent5 - 20% 4" xfId="452"/>
    <cellStyle name="Accent3 - 60% 2" xfId="453"/>
    <cellStyle name="差 2 2 3" xfId="454"/>
    <cellStyle name="Accent3 13" xfId="455"/>
    <cellStyle name="Accent3 - 60% 2 2" xfId="456"/>
    <cellStyle name="Accent3 7 2" xfId="457"/>
    <cellStyle name="Accent3 10" xfId="458"/>
    <cellStyle name="差 2 2 2" xfId="459"/>
    <cellStyle name="Accent3 12" xfId="460"/>
    <cellStyle name="Accent3 10 2" xfId="461"/>
    <cellStyle name="Accent3 12 2" xfId="462"/>
    <cellStyle name="Accent3 13 2" xfId="463"/>
    <cellStyle name="Accent3 14" xfId="464"/>
    <cellStyle name="Accent3 15" xfId="465"/>
    <cellStyle name="Accent3 20" xfId="466"/>
    <cellStyle name="Accent4 12" xfId="467"/>
    <cellStyle name="Accent3 15 2" xfId="468"/>
    <cellStyle name="Accent3 16" xfId="469"/>
    <cellStyle name="Accent3 21" xfId="470"/>
    <cellStyle name="Accent3 16 2" xfId="471"/>
    <cellStyle name="Accent3 18" xfId="472"/>
    <cellStyle name="Accent6 - 20% 2" xfId="473"/>
    <cellStyle name="Accent3 2" xfId="474"/>
    <cellStyle name="Accent3 3" xfId="475"/>
    <cellStyle name="强调文字颜色 1 2 2 4" xfId="476"/>
    <cellStyle name="Accent3 3 2" xfId="477"/>
    <cellStyle name="Accent3 4" xfId="478"/>
    <cellStyle name="Accent3 5" xfId="479"/>
    <cellStyle name="Accent3 5 2" xfId="480"/>
    <cellStyle name="Accent3 6" xfId="481"/>
    <cellStyle name="Accent3 6 2" xfId="482"/>
    <cellStyle name="Accent3 7" xfId="483"/>
    <cellStyle name="Accent3 8" xfId="484"/>
    <cellStyle name="Accent3 8 2" xfId="485"/>
    <cellStyle name="Accent3 9" xfId="486"/>
    <cellStyle name="Accent3 9 2" xfId="487"/>
    <cellStyle name="Accent4" xfId="488"/>
    <cellStyle name="Accent4 - 40%" xfId="489"/>
    <cellStyle name="Accent4 - 40% 4" xfId="490"/>
    <cellStyle name="Accent4 10 2" xfId="491"/>
    <cellStyle name="Accent5 3 2" xfId="492"/>
    <cellStyle name="Accent4 11" xfId="493"/>
    <cellStyle name="Accent4 11 2" xfId="494"/>
    <cellStyle name="Accent4 12 2" xfId="495"/>
    <cellStyle name="Accent4 13" xfId="496"/>
    <cellStyle name="Accent4 15" xfId="497"/>
    <cellStyle name="Accent4 20" xfId="498"/>
    <cellStyle name="Accent4 13 2" xfId="499"/>
    <cellStyle name="Accent4 14" xfId="500"/>
    <cellStyle name="Accent4 14 2" xfId="501"/>
    <cellStyle name="Accent4 16" xfId="502"/>
    <cellStyle name="Accent4 21" xfId="503"/>
    <cellStyle name="Accent6" xfId="504"/>
    <cellStyle name="Accent4 2" xfId="505"/>
    <cellStyle name="Accent4 3" xfId="506"/>
    <cellStyle name="Accent4 4" xfId="507"/>
    <cellStyle name="表标题 2 3" xfId="508"/>
    <cellStyle name="Accent4 4 2" xfId="509"/>
    <cellStyle name="Accent4 6 2" xfId="510"/>
    <cellStyle name="Accent4 7 2" xfId="511"/>
    <cellStyle name="Accent4 8 2" xfId="512"/>
    <cellStyle name="Accent5 - 20% 2" xfId="513"/>
    <cellStyle name="Accent5 - 20% 3" xfId="514"/>
    <cellStyle name="Accent5 - 40%" xfId="515"/>
    <cellStyle name="Accent5 - 60%" xfId="516"/>
    <cellStyle name="Accent5 - 60% 2" xfId="517"/>
    <cellStyle name="输入 2 6" xfId="518"/>
    <cellStyle name="借出原因 2 2" xfId="519"/>
    <cellStyle name="Accent5 10" xfId="520"/>
    <cellStyle name="Accent5 8 2" xfId="521"/>
    <cellStyle name="输入 2 7" xfId="522"/>
    <cellStyle name="借出原因 2 3" xfId="523"/>
    <cellStyle name="Accent5 11" xfId="524"/>
    <cellStyle name="Accent5 12 2" xfId="525"/>
    <cellStyle name="Accent5 13" xfId="526"/>
    <cellStyle name="Accent5 14" xfId="527"/>
    <cellStyle name="Accent5 15" xfId="528"/>
    <cellStyle name="Accent5 20" xfId="529"/>
    <cellStyle name="Accent5 16" xfId="530"/>
    <cellStyle name="Accent5 21" xfId="531"/>
    <cellStyle name="Accent5 18" xfId="532"/>
    <cellStyle name="Accent5 16 2" xfId="533"/>
    <cellStyle name="Accent5 17" xfId="534"/>
    <cellStyle name="Accent5 19" xfId="535"/>
    <cellStyle name="Accent5 3" xfId="536"/>
    <cellStyle name="Accent5 4" xfId="537"/>
    <cellStyle name="Accent5 4 2" xfId="538"/>
    <cellStyle name="汇总 2 2" xfId="539"/>
    <cellStyle name="Accent5 5 2" xfId="540"/>
    <cellStyle name="Accent5 7" xfId="541"/>
    <cellStyle name="Accent5 7 2" xfId="542"/>
    <cellStyle name="Accent5 9 2" xfId="543"/>
    <cellStyle name="Accent6 - 20%" xfId="544"/>
    <cellStyle name="Accent6 - 40% 2 2" xfId="545"/>
    <cellStyle name="Accent6 - 40% 3" xfId="546"/>
    <cellStyle name="Accent6 - 60% 2 2" xfId="547"/>
    <cellStyle name="Accent6 18" xfId="548"/>
    <cellStyle name="Accent6 19" xfId="549"/>
    <cellStyle name="Accent6 8" xfId="550"/>
    <cellStyle name="Accent6 8 2" xfId="551"/>
    <cellStyle name="Accent6 9 2" xfId="552"/>
    <cellStyle name="args.style" xfId="553"/>
    <cellStyle name="ColLevel_1" xfId="554"/>
    <cellStyle name="Comma [0]_!!!GO" xfId="555"/>
    <cellStyle name="comma zerodec" xfId="556"/>
    <cellStyle name="Comma_!!!GO" xfId="557"/>
    <cellStyle name="Currency_!!!GO" xfId="558"/>
    <cellStyle name="Currency1" xfId="559"/>
    <cellStyle name="Date" xfId="560"/>
    <cellStyle name="Date 2" xfId="561"/>
    <cellStyle name="Date 2 2" xfId="562"/>
    <cellStyle name="Date 2 2 2" xfId="563"/>
    <cellStyle name="Date 2 3" xfId="564"/>
    <cellStyle name="Dollar (zero dec)" xfId="565"/>
    <cellStyle name="Grey" xfId="566"/>
    <cellStyle name="强调文字颜色 5 2 2" xfId="567"/>
    <cellStyle name="Header1" xfId="568"/>
    <cellStyle name="强调文字颜色 5 2 3" xfId="569"/>
    <cellStyle name="Header2" xfId="570"/>
    <cellStyle name="强调文字颜色 5 2 3 2" xfId="571"/>
    <cellStyle name="Header2 2" xfId="572"/>
    <cellStyle name="Header2 2 2" xfId="573"/>
    <cellStyle name="Header2 2 2 2" xfId="574"/>
    <cellStyle name="Header2 2 3" xfId="575"/>
    <cellStyle name="Header2 3" xfId="576"/>
    <cellStyle name="Header2 4" xfId="577"/>
    <cellStyle name="Input [yellow]" xfId="578"/>
    <cellStyle name="Input [yellow] 2" xfId="579"/>
    <cellStyle name="Input [yellow] 3" xfId="580"/>
    <cellStyle name="Input Cells" xfId="581"/>
    <cellStyle name="Input Cells 2" xfId="582"/>
    <cellStyle name="Input Cells 3" xfId="583"/>
    <cellStyle name="Input Cells 4" xfId="584"/>
    <cellStyle name="Linked Cells" xfId="585"/>
    <cellStyle name="Linked Cells 2" xfId="586"/>
    <cellStyle name="Linked Cells 3" xfId="587"/>
    <cellStyle name="Linked Cells 4" xfId="588"/>
    <cellStyle name="Millares [0]_96 Risk" xfId="589"/>
    <cellStyle name="常规 2 2 2 2" xfId="590"/>
    <cellStyle name="Millares_96 Risk" xfId="591"/>
    <cellStyle name="Milliers [0]_!!!GO" xfId="592"/>
    <cellStyle name="Milliers_!!!GO" xfId="593"/>
    <cellStyle name="Moneda [0]_96 Risk" xfId="594"/>
    <cellStyle name="Moneda_96 Risk" xfId="595"/>
    <cellStyle name="Mon閠aire [0]_!!!GO" xfId="596"/>
    <cellStyle name="Mon閠aire_!!!GO" xfId="597"/>
    <cellStyle name="New Times Roman" xfId="598"/>
    <cellStyle name="no dec" xfId="599"/>
    <cellStyle name="no dec 2" xfId="600"/>
    <cellStyle name="Normal - Style1" xfId="601"/>
    <cellStyle name="Normal_!!!GO" xfId="602"/>
    <cellStyle name="差_7.1罗平县大学生“村官”统计季报表(7月修订，下发空表) 2" xfId="603"/>
    <cellStyle name="per.style" xfId="604"/>
    <cellStyle name="Percent [2]" xfId="605"/>
    <cellStyle name="Percent_!!!GO" xfId="606"/>
    <cellStyle name="Pourcentage_pldt" xfId="607"/>
    <cellStyle name="PSChar" xfId="608"/>
    <cellStyle name="PSChar 2" xfId="609"/>
    <cellStyle name="PSChar 2 2" xfId="610"/>
    <cellStyle name="PSChar 2 2 2" xfId="611"/>
    <cellStyle name="PSChar 2 3" xfId="612"/>
    <cellStyle name="t" xfId="613"/>
    <cellStyle name="PSChar 3" xfId="614"/>
    <cellStyle name="PSDate" xfId="615"/>
    <cellStyle name="PSDate 2" xfId="616"/>
    <cellStyle name="PSDate 3" xfId="617"/>
    <cellStyle name="PSDec" xfId="618"/>
    <cellStyle name="常规 10" xfId="619"/>
    <cellStyle name="PSDec 2" xfId="620"/>
    <cellStyle name="PSDec 2 2" xfId="621"/>
    <cellStyle name="PSDec 2 2 2" xfId="622"/>
    <cellStyle name="PSDec 2 3" xfId="623"/>
    <cellStyle name="常规 11" xfId="624"/>
    <cellStyle name="PSDec 3" xfId="625"/>
    <cellStyle name="PSHeading" xfId="626"/>
    <cellStyle name="PSHeading 2" xfId="627"/>
    <cellStyle name="PSHeading 2 2" xfId="628"/>
    <cellStyle name="PSHeading 2 2 2" xfId="629"/>
    <cellStyle name="PSHeading 2 2 3" xfId="630"/>
    <cellStyle name="PSHeading 3" xfId="631"/>
    <cellStyle name="表标题 2 2" xfId="632"/>
    <cellStyle name="PSHeading 4" xfId="633"/>
    <cellStyle name="PSSpacer 2 3" xfId="634"/>
    <cellStyle name="PSInt" xfId="635"/>
    <cellStyle name="PSInt 2" xfId="636"/>
    <cellStyle name="PSInt 2 2" xfId="637"/>
    <cellStyle name="PSInt 2 2 2" xfId="638"/>
    <cellStyle name="PSInt 2 3" xfId="639"/>
    <cellStyle name="PSInt 3" xfId="640"/>
    <cellStyle name="PSSpacer" xfId="641"/>
    <cellStyle name="PSSpacer 2" xfId="642"/>
    <cellStyle name="PSSpacer 2 2" xfId="643"/>
    <cellStyle name="PSSpacer 2 2 2" xfId="644"/>
    <cellStyle name="PSSpacer 3" xfId="645"/>
    <cellStyle name="RowLevel_1" xfId="646"/>
    <cellStyle name="sstot" xfId="647"/>
    <cellStyle name="Standard_AREAS" xfId="648"/>
    <cellStyle name="t_HVAC Equipment (3)" xfId="649"/>
    <cellStyle name="t_HVAC Equipment (3)_Sheet1" xfId="650"/>
    <cellStyle name="t_Sheet1" xfId="651"/>
    <cellStyle name="捠壿_Region Orders (2)" xfId="652"/>
    <cellStyle name="编号" xfId="653"/>
    <cellStyle name="编号 2" xfId="654"/>
    <cellStyle name="编号 3" xfId="655"/>
    <cellStyle name="标题 1 2" xfId="656"/>
    <cellStyle name="标题 1 2 2" xfId="657"/>
    <cellStyle name="数量 3" xfId="658"/>
    <cellStyle name="标题 1 2 2 2" xfId="659"/>
    <cellStyle name="数量 4" xfId="660"/>
    <cellStyle name="计算 2 3 2" xfId="661"/>
    <cellStyle name="标题 1 2 2 3" xfId="662"/>
    <cellStyle name="标题 1 2 3" xfId="663"/>
    <cellStyle name="标题 2 2" xfId="664"/>
    <cellStyle name="标题 2 2 2" xfId="665"/>
    <cellStyle name="标题 2 2 2 2" xfId="666"/>
    <cellStyle name="强调 3 2 2" xfId="667"/>
    <cellStyle name="标题 2 2 2 3" xfId="668"/>
    <cellStyle name="标题 2 2 3" xfId="669"/>
    <cellStyle name="标题 3 2" xfId="670"/>
    <cellStyle name="标题 3 2 2" xfId="671"/>
    <cellStyle name="标题 3 2 2 2" xfId="672"/>
    <cellStyle name="标题 3 2 2 3" xfId="673"/>
    <cellStyle name="标题 3 2 3" xfId="674"/>
    <cellStyle name="标题 4 2" xfId="675"/>
    <cellStyle name="标题 4 2 2" xfId="676"/>
    <cellStyle name="标题 4 2 2 2" xfId="677"/>
    <cellStyle name="标题 4 2 2 3" xfId="678"/>
    <cellStyle name="标题 4 2 3" xfId="679"/>
    <cellStyle name="标题 5" xfId="680"/>
    <cellStyle name="标题 5 2" xfId="681"/>
    <cellStyle name="标题 5 2 2" xfId="682"/>
    <cellStyle name="标题 5 2 3" xfId="683"/>
    <cellStyle name="标题 5 3" xfId="684"/>
    <cellStyle name="标题1" xfId="685"/>
    <cellStyle name="标题1 2" xfId="686"/>
    <cellStyle name="标题1 3" xfId="687"/>
    <cellStyle name="表标题" xfId="688"/>
    <cellStyle name="表标题 2" xfId="689"/>
    <cellStyle name="表标题 3" xfId="690"/>
    <cellStyle name="部门" xfId="691"/>
    <cellStyle name="部门 2" xfId="692"/>
    <cellStyle name="部门 2 2" xfId="693"/>
    <cellStyle name="部门 2 3" xfId="694"/>
    <cellStyle name="部门 3" xfId="695"/>
    <cellStyle name="部门 3 2" xfId="696"/>
    <cellStyle name="差 2" xfId="697"/>
    <cellStyle name="差 2 2" xfId="698"/>
    <cellStyle name="差 2 3" xfId="699"/>
    <cellStyle name="差 2 4" xfId="700"/>
    <cellStyle name="差_7.1罗平县大学生“村官”统计季报表(7月修订，下发空表)" xfId="701"/>
    <cellStyle name="差_7.1罗平县大学生“村官”统计季报表(7月修订，下发空表) 2 2" xfId="702"/>
    <cellStyle name="差_7.1罗平县大学生“村官”统计季报表(7月修订，下发空表) 2 3" xfId="703"/>
    <cellStyle name="强调文字颜色 4 2" xfId="704"/>
    <cellStyle name="差_7.1罗平县大学生“村官”统计季报表(7月修订，下发空表) 3" xfId="705"/>
    <cellStyle name="差_7.1罗平县大学生“村官”统计季报表(7月修订，下发空表) 4" xfId="706"/>
    <cellStyle name="差_Book1" xfId="707"/>
    <cellStyle name="差_Book1 2 3" xfId="708"/>
    <cellStyle name="差_Book1_1" xfId="709"/>
    <cellStyle name="差_Book1_1 2" xfId="710"/>
    <cellStyle name="差_Book1_1 2 2" xfId="711"/>
    <cellStyle name="差_Book1_1 2 3" xfId="712"/>
    <cellStyle name="差_Book1_云南省建国前入党的老党员补贴有关情况统计表2010(1).01" xfId="713"/>
    <cellStyle name="差_Book1_云南省建国前入党的老党员补贴有关情况统计表2010(1).01 2" xfId="714"/>
    <cellStyle name="差_Book1_云南省建国前入党的老党员补贴有关情况统计表2010(1).01 2 2" xfId="715"/>
    <cellStyle name="差_Book1_云南省建国前入党的老党员补贴有关情况统计表2010(1).01 2 3" xfId="716"/>
    <cellStyle name="差_Book1_云南省建国前入党的老党员补贴有关情况统计表2010(1).01 3" xfId="717"/>
    <cellStyle name="差_Book1_云南省建国前入党的老党员补贴有关情况统计表2010(1).01 4" xfId="718"/>
    <cellStyle name="差_机关" xfId="719"/>
    <cellStyle name="常规 12" xfId="720"/>
    <cellStyle name="常规 13" xfId="721"/>
    <cellStyle name="常规 2" xfId="722"/>
    <cellStyle name="常规 2 2" xfId="723"/>
    <cellStyle name="常规 2 2 2" xfId="724"/>
    <cellStyle name="常规 2 2 2 3" xfId="725"/>
    <cellStyle name="常规 2 2 3" xfId="726"/>
    <cellStyle name="常规 2 3" xfId="727"/>
    <cellStyle name="常规 2 3 2" xfId="728"/>
    <cellStyle name="常规 2 3 3" xfId="729"/>
    <cellStyle name="常规 2 4" xfId="730"/>
    <cellStyle name="常规 2 5" xfId="731"/>
    <cellStyle name="常规 3" xfId="732"/>
    <cellStyle name="常规 3 2" xfId="733"/>
    <cellStyle name="常规 3 2 2" xfId="734"/>
    <cellStyle name="常规 3 2 2 2" xfId="735"/>
    <cellStyle name="常规 3 2 2 3" xfId="736"/>
    <cellStyle name="常规 3 3" xfId="737"/>
    <cellStyle name="常规 3 3 2" xfId="738"/>
    <cellStyle name="常规 3 3 3" xfId="739"/>
    <cellStyle name="常规 3 4" xfId="740"/>
    <cellStyle name="常规 4" xfId="741"/>
    <cellStyle name="常规 4 2" xfId="742"/>
    <cellStyle name="常规 4 2 2" xfId="743"/>
    <cellStyle name="常规 4 2 3" xfId="744"/>
    <cellStyle name="常规 4 3" xfId="745"/>
    <cellStyle name="常规 5 2" xfId="746"/>
    <cellStyle name="常规 5 2 2" xfId="747"/>
    <cellStyle name="常规 5 2 3" xfId="748"/>
    <cellStyle name="常规 5 3" xfId="749"/>
    <cellStyle name="常规 6" xfId="750"/>
    <cellStyle name="常规 7" xfId="751"/>
    <cellStyle name="常规 7 2" xfId="752"/>
    <cellStyle name="常规 7 3" xfId="753"/>
    <cellStyle name="常规 8" xfId="754"/>
    <cellStyle name="常规 8 2" xfId="755"/>
    <cellStyle name="常规 8 3" xfId="756"/>
    <cellStyle name="常规 9" xfId="757"/>
    <cellStyle name="分级显示行_1_Book1" xfId="758"/>
    <cellStyle name="分级显示列_1_Book1" xfId="759"/>
    <cellStyle name="好 2" xfId="760"/>
    <cellStyle name="好 2 2" xfId="761"/>
    <cellStyle name="好 2 2 2" xfId="762"/>
    <cellStyle name="好 2 4" xfId="763"/>
    <cellStyle name="好_7.1罗平县大学生“村官”统计季报表(7月修订，下发空表) 3" xfId="764"/>
    <cellStyle name="好_Book1" xfId="765"/>
    <cellStyle name="好_Book1 2" xfId="766"/>
    <cellStyle name="好_Book1_1" xfId="767"/>
    <cellStyle name="好_Book1_1 2" xfId="768"/>
    <cellStyle name="好_Book1_云南省建国前入党的老党员补贴有关情况统计表2010(1).01" xfId="769"/>
    <cellStyle name="好_Book1_云南省建国前入党的老党员补贴有关情况统计表2010(1).01 2" xfId="770"/>
    <cellStyle name="好_Book1_云南省建国前入党的老党员补贴有关情况统计表2010(1).01 2 2" xfId="771"/>
    <cellStyle name="好_Book1_云南省建国前入党的老党员补贴有关情况统计表2010(1).01 3" xfId="772"/>
    <cellStyle name="汇总 2 2 2" xfId="773"/>
    <cellStyle name="汇总 2 2 2 2" xfId="774"/>
    <cellStyle name="警告文本 2 2 2" xfId="775"/>
    <cellStyle name="汇总 2 2 3" xfId="776"/>
    <cellStyle name="警告文本 2 2 3" xfId="777"/>
    <cellStyle name="汇总 2 2 4" xfId="778"/>
    <cellStyle name="汇总 2 2 5" xfId="779"/>
    <cellStyle name="汇总 2 3" xfId="780"/>
    <cellStyle name="汇总 2 3 2" xfId="781"/>
    <cellStyle name="汇总 2 4" xfId="782"/>
    <cellStyle name="汇总 2 5" xfId="783"/>
    <cellStyle name="汇总 2 6" xfId="784"/>
    <cellStyle name="计算 2" xfId="785"/>
    <cellStyle name="计算 2 2" xfId="786"/>
    <cellStyle name="计算 2 2 2" xfId="787"/>
    <cellStyle name="计算 2 2 2 2" xfId="788"/>
    <cellStyle name="计算 2 2 3" xfId="789"/>
    <cellStyle name="计算 2 2 4" xfId="790"/>
    <cellStyle name="计算 2 2 5" xfId="791"/>
    <cellStyle name="计算 2 3" xfId="792"/>
    <cellStyle name="计算 2 4" xfId="793"/>
    <cellStyle name="计算 2 4 2" xfId="794"/>
    <cellStyle name="计算 2 5" xfId="795"/>
    <cellStyle name="计算 2 6" xfId="796"/>
    <cellStyle name="计算 2 7" xfId="797"/>
    <cellStyle name="检查单元格 2" xfId="798"/>
    <cellStyle name="检查单元格 2 2" xfId="799"/>
    <cellStyle name="检查单元格 2 2 2" xfId="800"/>
    <cellStyle name="检查单元格 2 2 3" xfId="801"/>
    <cellStyle name="检查单元格 2 3" xfId="802"/>
    <cellStyle name="检查单元格 2 3 2" xfId="803"/>
    <cellStyle name="检查单元格 2 4" xfId="804"/>
    <cellStyle name="解释性文本 2" xfId="805"/>
    <cellStyle name="解释性文本 2 2" xfId="806"/>
    <cellStyle name="解释性文本 2 2 2" xfId="807"/>
    <cellStyle name="解释性文本 2 2 3" xfId="808"/>
    <cellStyle name="解释性文本 2 3" xfId="809"/>
    <cellStyle name="借出原因" xfId="810"/>
    <cellStyle name="借出原因 2" xfId="811"/>
    <cellStyle name="借出原因 3" xfId="812"/>
    <cellStyle name="借出原因 3 2" xfId="813"/>
    <cellStyle name="借出原因 4" xfId="814"/>
    <cellStyle name="警告文本 2" xfId="815"/>
    <cellStyle name="警告文本 2 2" xfId="816"/>
    <cellStyle name="警告文本 2 3" xfId="817"/>
    <cellStyle name="链接单元格 2" xfId="818"/>
    <cellStyle name="链接单元格 2 2" xfId="819"/>
    <cellStyle name="链接单元格 2 2 2" xfId="820"/>
    <cellStyle name="链接单元格 2 2 3" xfId="821"/>
    <cellStyle name="链接单元格 2 3" xfId="822"/>
    <cellStyle name="普通_laroux" xfId="823"/>
    <cellStyle name="千分位[0]_laroux" xfId="824"/>
    <cellStyle name="千分位_laroux" xfId="825"/>
    <cellStyle name="千位[0]_ 方正PC" xfId="826"/>
    <cellStyle name="千位_ 方正PC" xfId="827"/>
    <cellStyle name="强调 1" xfId="828"/>
    <cellStyle name="强调 1 2" xfId="829"/>
    <cellStyle name="强调 1 2 2" xfId="830"/>
    <cellStyle name="强调 1 2 3" xfId="831"/>
    <cellStyle name="强调 1 3" xfId="832"/>
    <cellStyle name="强调 2" xfId="833"/>
    <cellStyle name="强调 2 2" xfId="834"/>
    <cellStyle name="强调 2 2 2" xfId="835"/>
    <cellStyle name="强调 2 2 3" xfId="836"/>
    <cellStyle name="强调 2 3" xfId="837"/>
    <cellStyle name="强调 2 4" xfId="838"/>
    <cellStyle name="强调 3" xfId="839"/>
    <cellStyle name="强调 3 2" xfId="840"/>
    <cellStyle name="强调 3 2 3" xfId="841"/>
    <cellStyle name="强调 3 3" xfId="842"/>
    <cellStyle name="强调 3 4" xfId="843"/>
    <cellStyle name="强调文字颜色 1 2" xfId="844"/>
    <cellStyle name="强调文字颜色 1 2 2" xfId="845"/>
    <cellStyle name="强调文字颜色 1 2 2 2" xfId="846"/>
    <cellStyle name="强调文字颜色 1 2 2 2 2" xfId="847"/>
    <cellStyle name="强调文字颜色 1 2 2 3" xfId="848"/>
    <cellStyle name="强调文字颜色 1 2 3" xfId="849"/>
    <cellStyle name="强调文字颜色 1 2 3 2" xfId="850"/>
    <cellStyle name="强调文字颜色 1 2 4" xfId="851"/>
    <cellStyle name="强调文字颜色 2 2" xfId="852"/>
    <cellStyle name="强调文字颜色 2 2 3" xfId="853"/>
    <cellStyle name="强调文字颜色 2 2 3 2" xfId="854"/>
    <cellStyle name="强调文字颜色 2 2 4" xfId="855"/>
    <cellStyle name="强调文字颜色 3 2" xfId="856"/>
    <cellStyle name="强调文字颜色 3 2 2" xfId="857"/>
    <cellStyle name="强调文字颜色 3 2 2 2" xfId="858"/>
    <cellStyle name="强调文字颜色 3 2 2 2 2" xfId="859"/>
    <cellStyle name="强调文字颜色 3 2 2 3" xfId="860"/>
    <cellStyle name="强调文字颜色 3 2 2 4" xfId="861"/>
    <cellStyle name="强调文字颜色 3 2 3" xfId="862"/>
    <cellStyle name="强调文字颜色 3 2 3 2" xfId="863"/>
    <cellStyle name="强调文字颜色 3 2 4" xfId="864"/>
    <cellStyle name="强调文字颜色 4 2 2" xfId="865"/>
    <cellStyle name="强调文字颜色 4 2 2 2" xfId="866"/>
    <cellStyle name="强调文字颜色 4 2 2 2 2" xfId="867"/>
    <cellStyle name="强调文字颜色 4 2 2 3" xfId="868"/>
    <cellStyle name="强调文字颜色 4 2 2 4" xfId="869"/>
    <cellStyle name="强调文字颜色 4 2 3" xfId="870"/>
    <cellStyle name="强调文字颜色 4 2 3 2" xfId="871"/>
    <cellStyle name="强调文字颜色 4 2 4" xfId="872"/>
    <cellStyle name="强调文字颜色 5 2" xfId="873"/>
    <cellStyle name="强调文字颜色 5 2 2 2" xfId="874"/>
    <cellStyle name="强调文字颜色 5 2 2 2 2" xfId="875"/>
    <cellStyle name="强调文字颜色 5 2 2 3" xfId="876"/>
    <cellStyle name="强调文字颜色 5 2 2 4" xfId="877"/>
    <cellStyle name="强调文字颜色 5 2 4" xfId="878"/>
    <cellStyle name="强调文字颜色 6 2" xfId="879"/>
    <cellStyle name="强调文字颜色 6 2 2" xfId="880"/>
    <cellStyle name="强调文字颜色 6 2 2 2" xfId="881"/>
    <cellStyle name="强调文字颜色 6 2 2 2 2" xfId="882"/>
    <cellStyle name="强调文字颜色 6 2 2 3" xfId="883"/>
    <cellStyle name="强调文字颜色 6 2 2 4" xfId="884"/>
    <cellStyle name="强调文字颜色 6 2 3" xfId="885"/>
    <cellStyle name="强调文字颜色 6 2 3 2" xfId="886"/>
    <cellStyle name="强调文字颜色 6 2 4" xfId="887"/>
    <cellStyle name="日期" xfId="888"/>
    <cellStyle name="日期 2" xfId="889"/>
    <cellStyle name="日期 2 2" xfId="890"/>
    <cellStyle name="日期 2 3" xfId="891"/>
    <cellStyle name="日期 3" xfId="892"/>
    <cellStyle name="日期 3 2" xfId="893"/>
    <cellStyle name="日期 4" xfId="894"/>
    <cellStyle name="商品名称" xfId="895"/>
    <cellStyle name="商品名称 2" xfId="896"/>
    <cellStyle name="商品名称 3" xfId="897"/>
    <cellStyle name="适中 2 2" xfId="898"/>
    <cellStyle name="适中 2 2 2" xfId="899"/>
    <cellStyle name="适中 2 2 3" xfId="900"/>
    <cellStyle name="适中 2 3" xfId="901"/>
    <cellStyle name="适中 2 3 2" xfId="902"/>
    <cellStyle name="适中 2 4" xfId="903"/>
    <cellStyle name="输出 2" xfId="904"/>
    <cellStyle name="输出 2 2" xfId="905"/>
    <cellStyle name="输出 2 2 2" xfId="906"/>
    <cellStyle name="输出 2 2 2 2" xfId="907"/>
    <cellStyle name="输出 2 2 3" xfId="908"/>
    <cellStyle name="输出 2 2 4" xfId="909"/>
    <cellStyle name="输出 2 2 5" xfId="910"/>
    <cellStyle name="输出 2 3" xfId="911"/>
    <cellStyle name="输出 2 3 2" xfId="912"/>
    <cellStyle name="输出 2 3 3" xfId="913"/>
    <cellStyle name="输出 2 4" xfId="914"/>
    <cellStyle name="输出 2 4 2" xfId="915"/>
    <cellStyle name="输出 2 5" xfId="916"/>
    <cellStyle name="输出 2 6" xfId="917"/>
    <cellStyle name="输出 2 7" xfId="918"/>
    <cellStyle name="输入 2" xfId="919"/>
    <cellStyle name="输入 2 2" xfId="920"/>
    <cellStyle name="输入 2 2 2" xfId="921"/>
    <cellStyle name="输入 2 2 2 2" xfId="922"/>
    <cellStyle name="输入 2 2 3" xfId="923"/>
    <cellStyle name="输入 2 2 4" xfId="924"/>
    <cellStyle name="输入 2 2 5" xfId="925"/>
    <cellStyle name="输入 2 3" xfId="926"/>
    <cellStyle name="输入 2 3 2" xfId="927"/>
    <cellStyle name="输入 2 3 3" xfId="928"/>
    <cellStyle name="输入 2 4 2" xfId="929"/>
    <cellStyle name="输入 2 5" xfId="930"/>
    <cellStyle name="数量" xfId="931"/>
    <cellStyle name="数量 2" xfId="932"/>
    <cellStyle name="数量 2 2" xfId="933"/>
    <cellStyle name="数量 2 3" xfId="934"/>
    <cellStyle name="数量 3 2" xfId="935"/>
    <cellStyle name="样式 1" xfId="936"/>
    <cellStyle name="昗弨_Pacific Region P&amp;L" xfId="937"/>
    <cellStyle name="寘嬫愗傝 [0.00]_Region Orders (2)" xfId="938"/>
    <cellStyle name="寘嬫愗傝_Region Orders (2)" xfId="939"/>
    <cellStyle name="注释 2" xfId="940"/>
    <cellStyle name="注释 2 2" xfId="941"/>
    <cellStyle name="注释 2 2 2" xfId="942"/>
    <cellStyle name="注释 2 2 2 2" xfId="943"/>
    <cellStyle name="注释 2 2 3" xfId="944"/>
    <cellStyle name="注释 2 2 4" xfId="945"/>
    <cellStyle name="注释 2 2 5" xfId="946"/>
    <cellStyle name="注释 2 3" xfId="947"/>
    <cellStyle name="注释 2 3 2" xfId="948"/>
    <cellStyle name="注释 2 3 3" xfId="949"/>
    <cellStyle name="注释 2 4" xfId="950"/>
    <cellStyle name="注释 2 4 2" xfId="951"/>
    <cellStyle name="注释 2 5" xfId="952"/>
    <cellStyle name="注释 2 6" xfId="953"/>
    <cellStyle name="注释 2 7" xfId="9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2" Type="http://schemas.openxmlformats.org/officeDocument/2006/relationships/sharedStrings" Target="sharedStrings.xml"/><Relationship Id="rId41" Type="http://schemas.openxmlformats.org/officeDocument/2006/relationships/styles" Target="styles.xml"/><Relationship Id="rId4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9" Type="http://schemas.openxmlformats.org/officeDocument/2006/relationships/externalLink" Target="externalLinks/externalLink38.xml"/><Relationship Id="rId38" Type="http://schemas.openxmlformats.org/officeDocument/2006/relationships/externalLink" Target="externalLinks/externalLink37.xml"/><Relationship Id="rId37" Type="http://schemas.openxmlformats.org/officeDocument/2006/relationships/externalLink" Target="externalLinks/externalLink36.xml"/><Relationship Id="rId36" Type="http://schemas.openxmlformats.org/officeDocument/2006/relationships/externalLink" Target="externalLinks/externalLink35.xml"/><Relationship Id="rId35" Type="http://schemas.openxmlformats.org/officeDocument/2006/relationships/externalLink" Target="externalLinks/externalLink34.xml"/><Relationship Id="rId34" Type="http://schemas.openxmlformats.org/officeDocument/2006/relationships/externalLink" Target="externalLinks/externalLink33.xml"/><Relationship Id="rId33" Type="http://schemas.openxmlformats.org/officeDocument/2006/relationships/externalLink" Target="externalLinks/externalLink32.xml"/><Relationship Id="rId32" Type="http://schemas.openxmlformats.org/officeDocument/2006/relationships/externalLink" Target="externalLinks/externalLink31.xml"/><Relationship Id="rId31" Type="http://schemas.openxmlformats.org/officeDocument/2006/relationships/externalLink" Target="externalLinks/externalLink30.xml"/><Relationship Id="rId30" Type="http://schemas.openxmlformats.org/officeDocument/2006/relationships/externalLink" Target="externalLinks/externalLink29.xml"/><Relationship Id="rId3" Type="http://schemas.openxmlformats.org/officeDocument/2006/relationships/externalLink" Target="externalLinks/externalLink2.xml"/><Relationship Id="rId29" Type="http://schemas.openxmlformats.org/officeDocument/2006/relationships/externalLink" Target="externalLinks/externalLink28.xml"/><Relationship Id="rId28" Type="http://schemas.openxmlformats.org/officeDocument/2006/relationships/externalLink" Target="externalLinks/externalLink27.xml"/><Relationship Id="rId27" Type="http://schemas.openxmlformats.org/officeDocument/2006/relationships/externalLink" Target="externalLinks/externalLink26.xml"/><Relationship Id="rId26" Type="http://schemas.openxmlformats.org/officeDocument/2006/relationships/externalLink" Target="externalLinks/externalLink25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I:\20201020\&#25307;&#32771;&#31532;&#20845;&#25209;\6&#38754;&#35797;\&#25104;&#32489;&#21450;&#20307;&#26816;&#20107;&#39033;&#20844;&#21578;\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I:\20201020\&#25307;&#32771;&#31532;&#20845;&#25209;\6&#38754;&#35797;\&#25104;&#32489;&#21450;&#20307;&#26816;&#20107;&#39033;&#20844;&#21578;\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I:\20201020\&#25307;&#32771;&#31532;&#20845;&#25209;\6&#38754;&#35797;\&#25104;&#32489;&#21450;&#20307;&#26816;&#20107;&#39033;&#20844;&#21578;\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I:\20201020\&#25307;&#32771;&#31532;&#20845;&#25209;\6&#38754;&#35797;\&#25104;&#32489;&#21450;&#20307;&#26816;&#20107;&#39033;&#20844;&#21578;\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I:\20201020\&#25307;&#32771;&#31532;&#20845;&#25209;\6&#38754;&#35797;\&#25104;&#32489;&#21450;&#20307;&#26816;&#20107;&#39033;&#20844;&#21578;\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I:\20201020\&#25307;&#32771;&#31532;&#20845;&#25209;\6&#38754;&#35797;\&#25104;&#32489;&#21450;&#20307;&#26816;&#20107;&#39033;&#20844;&#21578;\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I:\20201020\&#25307;&#32771;&#31532;&#20845;&#25209;\6&#38754;&#35797;\&#25104;&#32489;&#21450;&#20307;&#26816;&#20107;&#39033;&#20844;&#21578;\0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I:\20201020\&#25307;&#32771;&#31532;&#20845;&#25209;\6&#38754;&#35797;\&#25104;&#32489;&#21450;&#20307;&#26816;&#20107;&#39033;&#20844;&#21578;\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I:\20201020\&#25307;&#32771;&#31532;&#20845;&#25209;\6&#38754;&#35797;\&#25104;&#32489;&#21450;&#20307;&#26816;&#20107;&#39033;&#20844;&#21578;\1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I:\20201020\&#25307;&#32771;&#31532;&#20845;&#25209;\6&#38754;&#35797;\&#25104;&#32489;&#21450;&#20307;&#26816;&#20107;&#39033;&#20844;&#21578;\1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I:\20201020\&#25307;&#32771;&#31532;&#20845;&#25209;\6&#38754;&#35797;\&#25104;&#32489;&#21450;&#20307;&#26816;&#20107;&#39033;&#20844;&#21578;\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I:\20201020\&#25307;&#32771;&#31532;&#20845;&#25209;\6&#38754;&#35797;\&#25104;&#32489;&#21450;&#20307;&#26816;&#20107;&#39033;&#20844;&#21578;\2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I:\20201020\&#25307;&#32771;&#31532;&#20845;&#25209;\6&#38754;&#35797;\&#25104;&#32489;&#21450;&#20307;&#26816;&#20107;&#39033;&#20844;&#21578;\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I:\20201020\&#25307;&#32771;&#31532;&#20845;&#25209;\6&#38754;&#35797;\&#25104;&#32489;&#21450;&#20307;&#26816;&#20107;&#39033;&#20844;&#21578;\1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I:\20201020\&#25307;&#32771;&#31532;&#20845;&#25209;\6&#38754;&#35797;\&#25104;&#32489;&#21450;&#20307;&#26816;&#20107;&#39033;&#20844;&#21578;\1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I:\20201020\&#25307;&#32771;&#31532;&#20845;&#25209;\6&#38754;&#35797;\&#25104;&#32489;&#21450;&#20307;&#26816;&#20107;&#39033;&#20844;&#21578;\1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I:\20201020\&#25307;&#32771;&#31532;&#20845;&#25209;\6&#38754;&#35797;\&#25104;&#32489;&#21450;&#20307;&#26816;&#20107;&#39033;&#20844;&#21578;\2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I:\20201020\&#25307;&#32771;&#31532;&#20845;&#25209;\6&#38754;&#35797;\&#25104;&#32489;&#21450;&#20307;&#26816;&#20107;&#39033;&#20844;&#21578;\2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I:\20201020\&#25307;&#32771;&#31532;&#20845;&#25209;\6&#38754;&#35797;\&#25104;&#32489;&#21450;&#20307;&#26816;&#20107;&#39033;&#20844;&#21578;\2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I:\20201020\&#25307;&#32771;&#31532;&#20845;&#25209;\6&#38754;&#35797;\&#25104;&#32489;&#21450;&#20307;&#26816;&#20107;&#39033;&#20844;&#21578;\2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I:\20201020\&#25307;&#32771;&#31532;&#20845;&#25209;\6&#38754;&#35797;\&#25104;&#32489;&#21450;&#20307;&#26816;&#20107;&#39033;&#20844;&#21578;\2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I:\20201020\&#25307;&#32771;&#31532;&#20845;&#25209;\6&#38754;&#35797;\&#25104;&#32489;&#21450;&#20307;&#26816;&#20107;&#39033;&#20844;&#21578;\3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I:\20201020\&#25307;&#32771;&#31532;&#20845;&#25209;\6&#38754;&#35797;\&#25104;&#32489;&#21450;&#20307;&#26816;&#20107;&#39033;&#20844;&#21578;\2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I:\20201020\&#25307;&#32771;&#31532;&#20845;&#25209;\6&#38754;&#35797;\&#25104;&#32489;&#21450;&#20307;&#26816;&#20107;&#39033;&#20844;&#21578;\3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I:\20201020\&#25307;&#32771;&#31532;&#20845;&#25209;\6&#38754;&#35797;\&#25104;&#32489;&#21450;&#20307;&#26816;&#20107;&#39033;&#20844;&#21578;\3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I:\20201020\&#25307;&#32771;&#31532;&#20845;&#25209;\6&#38754;&#35797;\&#25104;&#32489;&#21450;&#20307;&#26816;&#20107;&#39033;&#20844;&#21578;\3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I:\20201020\&#25307;&#32771;&#31532;&#20845;&#25209;\6&#38754;&#35797;\&#25104;&#32489;&#21450;&#20307;&#26816;&#20107;&#39033;&#20844;&#21578;\3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I:\20201020\&#25307;&#32771;&#31532;&#20845;&#25209;\6&#38754;&#35797;\&#25104;&#32489;&#21450;&#20307;&#26816;&#20107;&#39033;&#20844;&#21578;\35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I:\20201020\&#25307;&#32771;&#31532;&#20845;&#25209;\6&#38754;&#35797;\&#25104;&#32489;&#21450;&#20307;&#26816;&#20107;&#39033;&#20844;&#21578;\36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I:\20201020\&#25307;&#32771;&#31532;&#20845;&#25209;\6&#38754;&#35797;\&#25104;&#32489;&#21450;&#20307;&#26816;&#20107;&#39033;&#20844;&#21578;\3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I:\20201020\&#25307;&#32771;&#31532;&#20845;&#25209;\6&#38754;&#35797;\&#25104;&#32489;&#21450;&#20307;&#26816;&#20107;&#39033;&#20844;&#21578;\38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I:\20201020\&#25307;&#32771;&#31532;&#20845;&#25209;\6&#38754;&#35797;\&#25104;&#32489;&#21450;&#20307;&#26816;&#20107;&#39033;&#20844;&#21578;\4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I:\20201020\&#25307;&#32771;&#31532;&#20845;&#25209;\6&#38754;&#35797;\&#25104;&#32489;&#21450;&#20307;&#26816;&#20107;&#39033;&#20844;&#21578;\3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I:\20201020\&#25307;&#32771;&#31532;&#20845;&#25209;\6&#38754;&#35797;\&#25104;&#32489;&#21450;&#20307;&#26816;&#20107;&#39033;&#20844;&#21578;\4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I:\20201020\&#25307;&#32771;&#31532;&#20845;&#25209;\6&#38754;&#35797;\&#25104;&#32489;&#21450;&#20307;&#26816;&#20107;&#39033;&#20844;&#21578;\2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I:\20201020\&#25307;&#32771;&#31532;&#20845;&#25209;\6&#38754;&#35797;\&#25104;&#32489;&#21450;&#20307;&#26816;&#20107;&#39033;&#20844;&#21578;\4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I:\20201020\&#25307;&#32771;&#31532;&#20845;&#25209;\6&#38754;&#35797;\&#25104;&#32489;&#21450;&#20307;&#26816;&#20107;&#39033;&#20844;&#21578;\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I:\20201020\&#25307;&#32771;&#31532;&#20845;&#25209;\6&#38754;&#35797;\&#25104;&#32489;&#21450;&#20307;&#26816;&#20107;&#39033;&#20844;&#21578;\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公布表"/>
      <sheetName val="面试成绩单"/>
    </sheetNames>
    <sheetDataSet>
      <sheetData sheetId="0"/>
      <sheetData sheetId="1"/>
      <sheetData sheetId="2">
        <row r="4">
          <cell r="C4" t="str">
            <v>202000100130</v>
          </cell>
          <cell r="D4" t="str">
            <v>440421199309058048</v>
          </cell>
          <cell r="E4" t="str">
            <v>8048</v>
          </cell>
          <cell r="F4">
            <v>80</v>
          </cell>
        </row>
        <row r="5">
          <cell r="C5" t="str">
            <v>202000100128</v>
          </cell>
          <cell r="D5" t="str">
            <v>440421199107078008</v>
          </cell>
          <cell r="E5" t="str">
            <v>8008</v>
          </cell>
          <cell r="F5">
            <v>78.1</v>
          </cell>
        </row>
      </sheetData>
      <sheetData sheetId="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公布表"/>
      <sheetName val="面试成绩单"/>
    </sheetNames>
    <sheetDataSet>
      <sheetData sheetId="0"/>
      <sheetData sheetId="1"/>
      <sheetData sheetId="2"/>
      <sheetData sheetId="3">
        <row r="4">
          <cell r="C4" t="str">
            <v>202000100014</v>
          </cell>
          <cell r="D4" t="str">
            <v>440421199701088022</v>
          </cell>
          <cell r="E4" t="str">
            <v>8022</v>
          </cell>
          <cell r="F4">
            <v>70.3</v>
          </cell>
        </row>
        <row r="5">
          <cell r="C5" t="str">
            <v>202000100015</v>
          </cell>
          <cell r="D5" t="str">
            <v>431121198607257342</v>
          </cell>
          <cell r="E5" t="str">
            <v>7342</v>
          </cell>
          <cell r="F5">
            <v>90.4</v>
          </cell>
        </row>
        <row r="6">
          <cell r="C6" t="str">
            <v>202000100016</v>
          </cell>
          <cell r="D6" t="str">
            <v>441481198709050400</v>
          </cell>
          <cell r="E6" t="str">
            <v>0400</v>
          </cell>
          <cell r="F6">
            <v>0</v>
          </cell>
        </row>
      </sheetData>
      <sheetData sheetId="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公布表"/>
      <sheetName val="面试成绩单"/>
    </sheetNames>
    <sheetDataSet>
      <sheetData sheetId="0"/>
      <sheetData sheetId="1"/>
      <sheetData sheetId="2"/>
      <sheetData sheetId="3">
        <row r="4">
          <cell r="C4" t="str">
            <v>202000100020</v>
          </cell>
          <cell r="D4" t="str">
            <v>44098119920324644X</v>
          </cell>
          <cell r="E4" t="str">
            <v>644X</v>
          </cell>
          <cell r="F4">
            <v>70.8</v>
          </cell>
        </row>
        <row r="5">
          <cell r="C5" t="str">
            <v>202000100047</v>
          </cell>
          <cell r="D5" t="str">
            <v>440421199411238002</v>
          </cell>
          <cell r="E5" t="str">
            <v>8002</v>
          </cell>
          <cell r="F5">
            <v>88.4</v>
          </cell>
        </row>
        <row r="6">
          <cell r="C6" t="str">
            <v>202000100053</v>
          </cell>
          <cell r="D6" t="str">
            <v>431230199306240324</v>
          </cell>
          <cell r="E6" t="str">
            <v>0324</v>
          </cell>
          <cell r="F6">
            <v>69.9</v>
          </cell>
        </row>
      </sheetData>
      <sheetData sheetId="4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公布表"/>
      <sheetName val="面试成绩单"/>
    </sheetNames>
    <sheetDataSet>
      <sheetData sheetId="0"/>
      <sheetData sheetId="1"/>
      <sheetData sheetId="2">
        <row r="4">
          <cell r="C4" t="str">
            <v>202000100058</v>
          </cell>
          <cell r="D4" t="str">
            <v>440421199007188197</v>
          </cell>
          <cell r="E4" t="str">
            <v>8197</v>
          </cell>
          <cell r="F4">
            <v>78</v>
          </cell>
        </row>
        <row r="5">
          <cell r="C5" t="str">
            <v>202000100060</v>
          </cell>
          <cell r="D5" t="str">
            <v>420321199310237415</v>
          </cell>
          <cell r="E5" t="str">
            <v>7415</v>
          </cell>
          <cell r="F5">
            <v>76.7</v>
          </cell>
        </row>
      </sheetData>
      <sheetData sheetId="3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公布表"/>
      <sheetName val="面试成绩单"/>
    </sheetNames>
    <sheetDataSet>
      <sheetData sheetId="0"/>
      <sheetData sheetId="1"/>
      <sheetData sheetId="2"/>
      <sheetData sheetId="3">
        <row r="4">
          <cell r="C4" t="str">
            <v>202000100064</v>
          </cell>
          <cell r="D4" t="str">
            <v>440402199509119045</v>
          </cell>
          <cell r="E4" t="str">
            <v>9045</v>
          </cell>
          <cell r="F4">
            <v>80.4</v>
          </cell>
        </row>
        <row r="5">
          <cell r="C5" t="str">
            <v>202000100067</v>
          </cell>
          <cell r="D5" t="str">
            <v>441781199607310022</v>
          </cell>
          <cell r="E5" t="str">
            <v>0022</v>
          </cell>
          <cell r="F5">
            <v>91.3</v>
          </cell>
        </row>
        <row r="6">
          <cell r="C6" t="str">
            <v>202000100065</v>
          </cell>
          <cell r="D6" t="str">
            <v>440421199510018101</v>
          </cell>
          <cell r="E6" t="str">
            <v>8101</v>
          </cell>
          <cell r="F6">
            <v>0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公布表"/>
      <sheetName val="面试成绩单"/>
    </sheetNames>
    <sheetDataSet>
      <sheetData sheetId="0"/>
      <sheetData sheetId="1"/>
      <sheetData sheetId="2"/>
      <sheetData sheetId="3">
        <row r="4">
          <cell r="C4" t="str">
            <v>202000100075</v>
          </cell>
          <cell r="D4" t="str">
            <v>440825199612270751</v>
          </cell>
          <cell r="E4" t="str">
            <v>0751</v>
          </cell>
          <cell r="F4">
            <v>80.2</v>
          </cell>
        </row>
        <row r="5">
          <cell r="C5" t="str">
            <v>202000100109</v>
          </cell>
          <cell r="D5" t="str">
            <v>440421199809238037</v>
          </cell>
          <cell r="E5" t="str">
            <v>8037</v>
          </cell>
          <cell r="F5">
            <v>88.5</v>
          </cell>
        </row>
        <row r="6">
          <cell r="C6" t="str">
            <v>202000100098</v>
          </cell>
          <cell r="D6" t="str">
            <v>440421199210048085</v>
          </cell>
          <cell r="E6" t="str">
            <v>8085</v>
          </cell>
          <cell r="F6">
            <v>0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公布表"/>
      <sheetName val="面试成绩单"/>
    </sheetNames>
    <sheetDataSet>
      <sheetData sheetId="0"/>
      <sheetData sheetId="1"/>
      <sheetData sheetId="2"/>
      <sheetData sheetId="3">
        <row r="4">
          <cell r="C4" t="str">
            <v>202000100132</v>
          </cell>
          <cell r="D4" t="str">
            <v>445281199511060942</v>
          </cell>
          <cell r="E4" t="str">
            <v>0942</v>
          </cell>
          <cell r="F4">
            <v>80.8</v>
          </cell>
        </row>
        <row r="5">
          <cell r="C5" t="str">
            <v>202000100138</v>
          </cell>
          <cell r="D5" t="str">
            <v>440421199603108026</v>
          </cell>
          <cell r="E5" t="str">
            <v>8026</v>
          </cell>
          <cell r="F5">
            <v>85.6</v>
          </cell>
        </row>
        <row r="6">
          <cell r="C6" t="str">
            <v>202000100144</v>
          </cell>
          <cell r="D6" t="str">
            <v>440421198809278042</v>
          </cell>
          <cell r="E6" t="str">
            <v>8042</v>
          </cell>
          <cell r="F6">
            <v>90.1</v>
          </cell>
        </row>
      </sheetData>
      <sheetData sheetId="4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公布表"/>
      <sheetName val="面试成绩单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C4" t="str">
            <v>202000100157</v>
          </cell>
          <cell r="D4" t="str">
            <v>440402198904169136</v>
          </cell>
          <cell r="E4" t="str">
            <v>9136</v>
          </cell>
          <cell r="F4">
            <v>67.2</v>
          </cell>
        </row>
        <row r="5">
          <cell r="C5" t="str">
            <v>202000100153</v>
          </cell>
          <cell r="D5" t="str">
            <v>44122419900525484X</v>
          </cell>
          <cell r="E5" t="str">
            <v>484X</v>
          </cell>
          <cell r="F5">
            <v>76.8</v>
          </cell>
        </row>
        <row r="6">
          <cell r="C6" t="str">
            <v>202000100154</v>
          </cell>
          <cell r="D6" t="str">
            <v>440883199805134215</v>
          </cell>
          <cell r="E6" t="str">
            <v>4215</v>
          </cell>
          <cell r="F6">
            <v>80</v>
          </cell>
        </row>
        <row r="7">
          <cell r="C7" t="str">
            <v>202000100162</v>
          </cell>
          <cell r="D7" t="str">
            <v>441881198908080225</v>
          </cell>
          <cell r="E7" t="str">
            <v>0225</v>
          </cell>
          <cell r="F7">
            <v>84.8</v>
          </cell>
        </row>
        <row r="8">
          <cell r="C8" t="str">
            <v>202000100155</v>
          </cell>
          <cell r="D8" t="str">
            <v>362423199412163529</v>
          </cell>
          <cell r="E8" t="str">
            <v>3529</v>
          </cell>
          <cell r="F8">
            <v>0</v>
          </cell>
        </row>
        <row r="9">
          <cell r="C9" t="str">
            <v>202000100158</v>
          </cell>
          <cell r="D9" t="str">
            <v>441424198807152649</v>
          </cell>
          <cell r="E9" t="str">
            <v>2649</v>
          </cell>
          <cell r="F9">
            <v>0</v>
          </cell>
        </row>
      </sheetData>
      <sheetData sheetId="7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公布表"/>
      <sheetName val="面试成绩单"/>
    </sheetNames>
    <sheetDataSet>
      <sheetData sheetId="0"/>
      <sheetData sheetId="1"/>
      <sheetData sheetId="2"/>
      <sheetData sheetId="3">
        <row r="4">
          <cell r="C4" t="str">
            <v>202000100170</v>
          </cell>
          <cell r="D4" t="str">
            <v>440421199410018104</v>
          </cell>
          <cell r="E4" t="str">
            <v>8104</v>
          </cell>
          <cell r="F4">
            <v>83</v>
          </cell>
        </row>
        <row r="5">
          <cell r="C5" t="str">
            <v>202000100168</v>
          </cell>
          <cell r="D5" t="str">
            <v>411528199511090047</v>
          </cell>
          <cell r="E5" t="str">
            <v>0047</v>
          </cell>
          <cell r="F5">
            <v>85.9</v>
          </cell>
        </row>
        <row r="6">
          <cell r="C6" t="str">
            <v>202000100167</v>
          </cell>
          <cell r="D6" t="str">
            <v>411521199610080042</v>
          </cell>
          <cell r="E6" t="str">
            <v>0042</v>
          </cell>
          <cell r="F6">
            <v>88.6</v>
          </cell>
        </row>
      </sheetData>
      <sheetData sheetId="4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公布表"/>
      <sheetName val="面试成绩单"/>
    </sheetNames>
    <sheetDataSet>
      <sheetData sheetId="0"/>
      <sheetData sheetId="1"/>
      <sheetData sheetId="2"/>
      <sheetData sheetId="3">
        <row r="4">
          <cell r="C4" t="str">
            <v>202000100181</v>
          </cell>
          <cell r="D4" t="str">
            <v>440421199104068090</v>
          </cell>
          <cell r="E4" t="str">
            <v>8090</v>
          </cell>
          <cell r="F4">
            <v>82.4</v>
          </cell>
        </row>
        <row r="5">
          <cell r="C5" t="str">
            <v>202000100175</v>
          </cell>
          <cell r="D5" t="str">
            <v>441202198708270026</v>
          </cell>
          <cell r="E5" t="str">
            <v>0026</v>
          </cell>
          <cell r="F5">
            <v>74.6</v>
          </cell>
        </row>
        <row r="6">
          <cell r="C6" t="str">
            <v>202000100182</v>
          </cell>
          <cell r="D6" t="str">
            <v>500227199010211822</v>
          </cell>
          <cell r="E6" t="str">
            <v>1822</v>
          </cell>
          <cell r="F6">
            <v>83.5</v>
          </cell>
        </row>
      </sheetData>
      <sheetData sheetId="4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公布表"/>
      <sheetName val="面试成绩单"/>
    </sheetNames>
    <sheetDataSet>
      <sheetData sheetId="0"/>
      <sheetData sheetId="1"/>
      <sheetData sheetId="2"/>
      <sheetData sheetId="3">
        <row r="4">
          <cell r="C4" t="str">
            <v>202000100189</v>
          </cell>
          <cell r="D4" t="str">
            <v>440402199004189005</v>
          </cell>
          <cell r="E4" t="str">
            <v>9005</v>
          </cell>
          <cell r="F4">
            <v>76.4</v>
          </cell>
        </row>
        <row r="5">
          <cell r="C5" t="str">
            <v>202000100184</v>
          </cell>
          <cell r="D5" t="str">
            <v>441423199310140464</v>
          </cell>
          <cell r="E5" t="str">
            <v>0464</v>
          </cell>
          <cell r="F5">
            <v>89.1</v>
          </cell>
        </row>
        <row r="6">
          <cell r="C6" t="str">
            <v>202000100185</v>
          </cell>
          <cell r="D6" t="str">
            <v>440421198712058000</v>
          </cell>
          <cell r="E6" t="str">
            <v>8000</v>
          </cell>
          <cell r="F6">
            <v>77.2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公布表"/>
      <sheetName val="面试成绩单"/>
    </sheetNames>
    <sheetDataSet>
      <sheetData sheetId="0"/>
      <sheetData sheetId="1"/>
      <sheetData sheetId="2"/>
      <sheetData sheetId="3"/>
      <sheetData sheetId="4"/>
      <sheetData sheetId="5">
        <row r="4">
          <cell r="C4" t="str">
            <v>202000100290</v>
          </cell>
          <cell r="D4" t="str">
            <v>440923199202130791</v>
          </cell>
          <cell r="E4" t="str">
            <v>0791</v>
          </cell>
          <cell r="F4">
            <v>70.9</v>
          </cell>
        </row>
        <row r="5">
          <cell r="C5" t="str">
            <v>202000100291</v>
          </cell>
          <cell r="D5" t="str">
            <v>440402199305039174</v>
          </cell>
          <cell r="E5" t="str">
            <v>9174</v>
          </cell>
          <cell r="F5">
            <v>80.9</v>
          </cell>
        </row>
        <row r="6">
          <cell r="C6" t="str">
            <v>202000100292</v>
          </cell>
          <cell r="D6" t="str">
            <v>510703198603040524</v>
          </cell>
          <cell r="E6" t="str">
            <v>0524</v>
          </cell>
          <cell r="F6">
            <v>84.1</v>
          </cell>
        </row>
        <row r="7">
          <cell r="C7" t="str">
            <v>202000100287</v>
          </cell>
          <cell r="D7" t="str">
            <v>440582199712047427</v>
          </cell>
          <cell r="E7" t="str">
            <v>7427</v>
          </cell>
          <cell r="F7">
            <v>81.5</v>
          </cell>
        </row>
        <row r="8">
          <cell r="C8" t="str">
            <v>202000100286</v>
          </cell>
          <cell r="D8" t="str">
            <v>440421199204228119</v>
          </cell>
          <cell r="E8" t="str">
            <v>8119</v>
          </cell>
          <cell r="F8">
            <v>82.6</v>
          </cell>
        </row>
      </sheetData>
      <sheetData sheetId="6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公布表"/>
      <sheetName val="面试成绩单"/>
    </sheetNames>
    <sheetDataSet>
      <sheetData sheetId="0"/>
      <sheetData sheetId="1"/>
      <sheetData sheetId="2"/>
      <sheetData sheetId="3">
        <row r="4">
          <cell r="C4" t="str">
            <v>202000100201</v>
          </cell>
          <cell r="D4" t="str">
            <v>230221199009034810</v>
          </cell>
          <cell r="E4" t="str">
            <v>4810</v>
          </cell>
          <cell r="F4">
            <v>85.9</v>
          </cell>
        </row>
        <row r="5">
          <cell r="C5" t="str">
            <v>202000100191</v>
          </cell>
          <cell r="D5" t="str">
            <v>440402198907279170</v>
          </cell>
          <cell r="E5" t="str">
            <v>9170</v>
          </cell>
          <cell r="F5">
            <v>82.6</v>
          </cell>
        </row>
        <row r="6">
          <cell r="C6" t="str">
            <v>202000100193</v>
          </cell>
          <cell r="D6" t="str">
            <v>450103198906202536</v>
          </cell>
          <cell r="E6" t="str">
            <v>2536</v>
          </cell>
          <cell r="F6">
            <v>0</v>
          </cell>
        </row>
      </sheetData>
      <sheetData sheetId="4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公布表"/>
      <sheetName val="面试成绩单"/>
    </sheetNames>
    <sheetDataSet>
      <sheetData sheetId="0"/>
      <sheetData sheetId="1"/>
      <sheetData sheetId="2"/>
      <sheetData sheetId="3">
        <row r="4">
          <cell r="C4" t="str">
            <v>202000100203</v>
          </cell>
          <cell r="D4" t="str">
            <v>44088319950531111X</v>
          </cell>
          <cell r="E4" t="str">
            <v>111X</v>
          </cell>
          <cell r="F4">
            <v>70.9</v>
          </cell>
        </row>
        <row r="5">
          <cell r="C5" t="str">
            <v>202000100205</v>
          </cell>
          <cell r="D5" t="str">
            <v>441426198903041183</v>
          </cell>
          <cell r="E5" t="str">
            <v>1183</v>
          </cell>
          <cell r="F5">
            <v>82.6</v>
          </cell>
        </row>
        <row r="6">
          <cell r="C6" t="str">
            <v>202000100206</v>
          </cell>
          <cell r="D6" t="str">
            <v>44142419870320036X</v>
          </cell>
          <cell r="E6" t="str">
            <v>036X</v>
          </cell>
          <cell r="F6">
            <v>81.3</v>
          </cell>
        </row>
      </sheetData>
      <sheetData sheetId="4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公布表"/>
      <sheetName val="面试成绩单"/>
    </sheetNames>
    <sheetDataSet>
      <sheetData sheetId="0"/>
      <sheetData sheetId="1"/>
      <sheetData sheetId="2"/>
      <sheetData sheetId="3">
        <row r="4">
          <cell r="C4" t="str">
            <v>202000100208</v>
          </cell>
          <cell r="D4" t="str">
            <v>440421199802038016</v>
          </cell>
          <cell r="E4" t="str">
            <v>8016</v>
          </cell>
          <cell r="F4">
            <v>65</v>
          </cell>
        </row>
        <row r="5">
          <cell r="C5" t="str">
            <v>202000100211</v>
          </cell>
          <cell r="D5" t="str">
            <v>442000199505080910</v>
          </cell>
          <cell r="E5" t="str">
            <v>0910</v>
          </cell>
          <cell r="F5">
            <v>72.6</v>
          </cell>
        </row>
        <row r="6">
          <cell r="C6" t="str">
            <v>202000100213</v>
          </cell>
          <cell r="D6" t="str">
            <v>440881199205050613</v>
          </cell>
          <cell r="E6" t="str">
            <v>0613</v>
          </cell>
          <cell r="F6">
            <v>72.2</v>
          </cell>
        </row>
      </sheetData>
      <sheetData sheetId="4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公布表"/>
      <sheetName val="面试成绩单"/>
    </sheetNames>
    <sheetDataSet>
      <sheetData sheetId="0"/>
      <sheetData sheetId="1"/>
      <sheetData sheetId="2"/>
      <sheetData sheetId="3">
        <row r="4">
          <cell r="C4" t="str">
            <v>202000100233</v>
          </cell>
          <cell r="D4" t="str">
            <v>230207199011070020</v>
          </cell>
          <cell r="E4" t="str">
            <v>0020</v>
          </cell>
          <cell r="F4">
            <v>73.8</v>
          </cell>
        </row>
        <row r="5">
          <cell r="C5" t="str">
            <v>202000100237</v>
          </cell>
          <cell r="D5" t="str">
            <v>440402199402259080</v>
          </cell>
          <cell r="E5" t="str">
            <v>9080</v>
          </cell>
          <cell r="F5">
            <v>86.4</v>
          </cell>
        </row>
        <row r="6">
          <cell r="C6" t="str">
            <v>202000100227</v>
          </cell>
          <cell r="D6" t="str">
            <v>360722199504190012</v>
          </cell>
          <cell r="E6" t="str">
            <v>0012</v>
          </cell>
          <cell r="F6">
            <v>0</v>
          </cell>
        </row>
      </sheetData>
      <sheetData sheetId="4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公布表"/>
      <sheetName val="面试成绩单"/>
    </sheetNames>
    <sheetDataSet>
      <sheetData sheetId="0"/>
      <sheetData sheetId="1"/>
      <sheetData sheetId="2"/>
      <sheetData sheetId="3">
        <row r="4">
          <cell r="C4" t="str">
            <v>202000100261</v>
          </cell>
          <cell r="D4" t="str">
            <v>36073019940924502X</v>
          </cell>
          <cell r="E4" t="str">
            <v>502X</v>
          </cell>
          <cell r="F4">
            <v>68.2</v>
          </cell>
        </row>
        <row r="5">
          <cell r="C5" t="str">
            <v>202000100258</v>
          </cell>
          <cell r="D5" t="str">
            <v>440421199805078048</v>
          </cell>
          <cell r="E5" t="str">
            <v>8048</v>
          </cell>
          <cell r="F5">
            <v>71</v>
          </cell>
        </row>
        <row r="6">
          <cell r="C6" t="str">
            <v>202000100260</v>
          </cell>
          <cell r="D6" t="str">
            <v>140202199107016033</v>
          </cell>
          <cell r="E6" t="str">
            <v>6033</v>
          </cell>
          <cell r="F6">
            <v>91.4</v>
          </cell>
        </row>
      </sheetData>
      <sheetData sheetId="4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公布表"/>
      <sheetName val="面试成绩单"/>
    </sheetNames>
    <sheetDataSet>
      <sheetData sheetId="0"/>
      <sheetData sheetId="1"/>
      <sheetData sheetId="2"/>
      <sheetData sheetId="3">
        <row r="4">
          <cell r="C4" t="str">
            <v>202000100270</v>
          </cell>
          <cell r="D4" t="str">
            <v>44040219970727912X</v>
          </cell>
          <cell r="E4" t="str">
            <v>912X</v>
          </cell>
          <cell r="F4">
            <v>85.4</v>
          </cell>
        </row>
        <row r="5">
          <cell r="C5" t="str">
            <v>202000100268</v>
          </cell>
          <cell r="D5" t="str">
            <v>445222199108060344</v>
          </cell>
          <cell r="E5" t="str">
            <v>0344</v>
          </cell>
          <cell r="F5">
            <v>81.1</v>
          </cell>
        </row>
        <row r="6">
          <cell r="C6" t="str">
            <v>202000100278</v>
          </cell>
          <cell r="D6" t="str">
            <v>445221199604211993</v>
          </cell>
          <cell r="E6" t="str">
            <v>1993</v>
          </cell>
          <cell r="F6">
            <v>83.5</v>
          </cell>
        </row>
      </sheetData>
      <sheetData sheetId="4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公布表"/>
      <sheetName val="面试成绩单"/>
    </sheetNames>
    <sheetDataSet>
      <sheetData sheetId="0"/>
      <sheetData sheetId="1"/>
      <sheetData sheetId="2"/>
      <sheetData sheetId="3">
        <row r="4">
          <cell r="C4" t="str">
            <v>202000100295</v>
          </cell>
          <cell r="D4" t="str">
            <v>440421198807188000</v>
          </cell>
          <cell r="E4" t="str">
            <v>8000</v>
          </cell>
          <cell r="F4">
            <v>79</v>
          </cell>
        </row>
        <row r="5">
          <cell r="C5" t="str">
            <v>202000100297</v>
          </cell>
          <cell r="D5" t="str">
            <v>440402198801159074</v>
          </cell>
          <cell r="E5" t="str">
            <v>9074</v>
          </cell>
          <cell r="F5">
            <v>73.7</v>
          </cell>
        </row>
        <row r="6">
          <cell r="C6" t="str">
            <v>202000100298</v>
          </cell>
          <cell r="D6" t="str">
            <v>440421199407238018</v>
          </cell>
          <cell r="E6" t="str">
            <v>8018</v>
          </cell>
          <cell r="F6">
            <v>74.7</v>
          </cell>
        </row>
      </sheetData>
      <sheetData sheetId="4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公布表"/>
      <sheetName val="面试成绩单"/>
    </sheetNames>
    <sheetDataSet>
      <sheetData sheetId="0"/>
      <sheetData sheetId="1"/>
      <sheetData sheetId="2"/>
      <sheetData sheetId="3">
        <row r="4">
          <cell r="C4" t="str">
            <v>202000100299</v>
          </cell>
          <cell r="D4" t="str">
            <v>230203198801231220</v>
          </cell>
          <cell r="E4" t="str">
            <v>1220</v>
          </cell>
          <cell r="F4">
            <v>80.1</v>
          </cell>
        </row>
        <row r="5">
          <cell r="C5" t="str">
            <v>202000100304</v>
          </cell>
          <cell r="D5" t="str">
            <v>441225199403300019</v>
          </cell>
          <cell r="E5" t="str">
            <v>0019</v>
          </cell>
          <cell r="F5">
            <v>74.6</v>
          </cell>
        </row>
        <row r="6">
          <cell r="C6" t="str">
            <v>202000100301</v>
          </cell>
          <cell r="D6" t="str">
            <v>445281199309206792</v>
          </cell>
          <cell r="E6" t="str">
            <v>6792</v>
          </cell>
          <cell r="F6">
            <v>77.8</v>
          </cell>
        </row>
      </sheetData>
      <sheetData sheetId="4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公布表"/>
      <sheetName val="面试成绩单"/>
    </sheetNames>
    <sheetDataSet>
      <sheetData sheetId="0"/>
      <sheetData sheetId="1"/>
      <sheetData sheetId="2"/>
      <sheetData sheetId="3">
        <row r="4">
          <cell r="C4" t="str">
            <v>202000100317</v>
          </cell>
          <cell r="D4" t="str">
            <v>440923199806037539</v>
          </cell>
          <cell r="E4" t="str">
            <v>7539</v>
          </cell>
          <cell r="F4">
            <v>67.1</v>
          </cell>
        </row>
        <row r="5">
          <cell r="C5" t="str">
            <v>202000100314</v>
          </cell>
          <cell r="D5" t="str">
            <v>440981198804144938</v>
          </cell>
          <cell r="E5" t="str">
            <v>4938</v>
          </cell>
          <cell r="F5">
            <v>65.1</v>
          </cell>
        </row>
        <row r="6">
          <cell r="C6" t="str">
            <v>202000100312</v>
          </cell>
          <cell r="D6" t="str">
            <v>440421199508198190</v>
          </cell>
          <cell r="E6" t="str">
            <v>8190</v>
          </cell>
          <cell r="F6">
            <v>81.2</v>
          </cell>
        </row>
      </sheetData>
      <sheetData sheetId="4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公布表"/>
      <sheetName val="面试成绩单"/>
    </sheetNames>
    <sheetDataSet>
      <sheetData sheetId="0"/>
      <sheetData sheetId="1"/>
      <sheetData sheetId="2"/>
      <sheetData sheetId="3">
        <row r="4">
          <cell r="C4" t="str">
            <v>202000100336</v>
          </cell>
          <cell r="D4" t="str">
            <v>440421199201238063</v>
          </cell>
          <cell r="E4" t="str">
            <v>8063</v>
          </cell>
          <cell r="F4">
            <v>82.2</v>
          </cell>
        </row>
        <row r="5">
          <cell r="C5" t="str">
            <v>202000100322</v>
          </cell>
          <cell r="D5" t="str">
            <v>441622199402282085</v>
          </cell>
          <cell r="E5" t="str">
            <v>2085</v>
          </cell>
          <cell r="F5">
            <v>75.2</v>
          </cell>
        </row>
        <row r="6">
          <cell r="C6" t="str">
            <v>202000100333</v>
          </cell>
          <cell r="D6" t="str">
            <v>650103199408122324</v>
          </cell>
          <cell r="E6" t="str">
            <v>2324</v>
          </cell>
          <cell r="F6">
            <v>77.2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004"/>
      <sheetName val="公布表"/>
      <sheetName val="面试成绩单"/>
    </sheetNames>
    <sheetDataSet>
      <sheetData sheetId="0"/>
      <sheetData sheetId="1"/>
      <sheetData sheetId="2"/>
      <sheetData sheetId="3"/>
      <sheetData sheetId="4">
        <row r="4">
          <cell r="C4" t="str">
            <v>202000100249</v>
          </cell>
          <cell r="D4" t="str">
            <v>231102199504040421</v>
          </cell>
          <cell r="E4" t="str">
            <v>0421</v>
          </cell>
          <cell r="F4">
            <v>68.7</v>
          </cell>
        </row>
        <row r="5">
          <cell r="C5" t="str">
            <v>202000100242</v>
          </cell>
          <cell r="D5" t="str">
            <v>210703198812312046</v>
          </cell>
          <cell r="E5" t="str">
            <v>2046</v>
          </cell>
          <cell r="F5">
            <v>77.8</v>
          </cell>
        </row>
        <row r="6">
          <cell r="C6" t="str">
            <v>202000100251</v>
          </cell>
          <cell r="D6" t="str">
            <v>440402199810029006</v>
          </cell>
          <cell r="E6" t="str">
            <v>9006</v>
          </cell>
          <cell r="F6">
            <v>81.9</v>
          </cell>
        </row>
        <row r="7">
          <cell r="C7" t="str">
            <v>202000100253</v>
          </cell>
          <cell r="D7" t="str">
            <v>41030319940208321X</v>
          </cell>
          <cell r="E7" t="str">
            <v>321X</v>
          </cell>
          <cell r="F7">
            <v>0</v>
          </cell>
        </row>
      </sheetData>
      <sheetData sheetId="5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公布表"/>
      <sheetName val="面试成绩单"/>
    </sheetNames>
    <sheetDataSet>
      <sheetData sheetId="0"/>
      <sheetData sheetId="1"/>
      <sheetData sheetId="2"/>
      <sheetData sheetId="3">
        <row r="4">
          <cell r="C4" t="str">
            <v>202000100372</v>
          </cell>
          <cell r="D4" t="str">
            <v>441900198910201126</v>
          </cell>
          <cell r="E4" t="str">
            <v>1126</v>
          </cell>
          <cell r="F4">
            <v>77.2</v>
          </cell>
        </row>
        <row r="5">
          <cell r="C5" t="str">
            <v>202000100367</v>
          </cell>
          <cell r="D5" t="str">
            <v>430482198510064032</v>
          </cell>
          <cell r="E5" t="str">
            <v>4032</v>
          </cell>
          <cell r="F5">
            <v>74.6</v>
          </cell>
        </row>
        <row r="6">
          <cell r="C6" t="str">
            <v>202000100365</v>
          </cell>
          <cell r="D6" t="str">
            <v>440981198811268322</v>
          </cell>
          <cell r="E6" t="str">
            <v>8322</v>
          </cell>
          <cell r="F6">
            <v>83.6</v>
          </cell>
        </row>
      </sheetData>
      <sheetData sheetId="4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公布表"/>
      <sheetName val="面试成绩单"/>
    </sheetNames>
    <sheetDataSet>
      <sheetData sheetId="0"/>
      <sheetData sheetId="1"/>
      <sheetData sheetId="2"/>
      <sheetData sheetId="3">
        <row r="4">
          <cell r="C4" t="str">
            <v>202000100377</v>
          </cell>
          <cell r="D4" t="str">
            <v>440402198912309223</v>
          </cell>
          <cell r="E4" t="str">
            <v>9223</v>
          </cell>
          <cell r="F4">
            <v>89.4</v>
          </cell>
        </row>
        <row r="5">
          <cell r="C5" t="str">
            <v>202000100380</v>
          </cell>
          <cell r="D5" t="str">
            <v>220322199501152923</v>
          </cell>
          <cell r="E5" t="str">
            <v>2923</v>
          </cell>
          <cell r="F5">
            <v>70.2</v>
          </cell>
        </row>
        <row r="6">
          <cell r="C6" t="str">
            <v>202000100378</v>
          </cell>
          <cell r="D6" t="str">
            <v>440421199202248079</v>
          </cell>
          <cell r="E6" t="str">
            <v>8079</v>
          </cell>
          <cell r="F6">
            <v>74.4</v>
          </cell>
        </row>
      </sheetData>
      <sheetData sheetId="4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公布表"/>
      <sheetName val="面试成绩单"/>
    </sheetNames>
    <sheetDataSet>
      <sheetData sheetId="0"/>
      <sheetData sheetId="1"/>
      <sheetData sheetId="2"/>
      <sheetData sheetId="3">
        <row r="4">
          <cell r="C4" t="str">
            <v>202000100400</v>
          </cell>
          <cell r="D4" t="str">
            <v>440981199112305632</v>
          </cell>
          <cell r="E4">
            <v>5632</v>
          </cell>
          <cell r="F4">
            <v>74.7</v>
          </cell>
        </row>
        <row r="5">
          <cell r="C5" t="str">
            <v>202000100387</v>
          </cell>
          <cell r="D5" t="str">
            <v>440402198811239131</v>
          </cell>
          <cell r="E5">
            <v>9131</v>
          </cell>
          <cell r="F5">
            <v>92.3</v>
          </cell>
        </row>
        <row r="6">
          <cell r="C6" t="str">
            <v>202000100388</v>
          </cell>
          <cell r="D6" t="str">
            <v>440881199310187216</v>
          </cell>
          <cell r="E6">
            <v>7216</v>
          </cell>
          <cell r="F6">
            <v>77.1</v>
          </cell>
        </row>
      </sheetData>
      <sheetData sheetId="4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公布表"/>
      <sheetName val="面试成绩单"/>
    </sheetNames>
    <sheetDataSet>
      <sheetData sheetId="0"/>
      <sheetData sheetId="1"/>
      <sheetData sheetId="2"/>
      <sheetData sheetId="3">
        <row r="4">
          <cell r="C4" t="str">
            <v>202000100401</v>
          </cell>
          <cell r="D4" t="str">
            <v>440421199207268124</v>
          </cell>
          <cell r="E4" t="str">
            <v>8124</v>
          </cell>
          <cell r="F4">
            <v>83.3</v>
          </cell>
        </row>
        <row r="5">
          <cell r="C5" t="str">
            <v>202000100406</v>
          </cell>
          <cell r="D5" t="str">
            <v>440825199111042400</v>
          </cell>
          <cell r="E5" t="str">
            <v>2400</v>
          </cell>
          <cell r="F5">
            <v>79.3</v>
          </cell>
        </row>
        <row r="6">
          <cell r="C6" t="str">
            <v>202000100405</v>
          </cell>
          <cell r="D6" t="str">
            <v>440421199304258016</v>
          </cell>
          <cell r="E6" t="str">
            <v>8016</v>
          </cell>
          <cell r="F6">
            <v>41</v>
          </cell>
        </row>
      </sheetData>
      <sheetData sheetId="4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公布表"/>
      <sheetName val="面试成绩单"/>
    </sheetNames>
    <sheetDataSet>
      <sheetData sheetId="0"/>
      <sheetData sheetId="1"/>
      <sheetData sheetId="2"/>
      <sheetData sheetId="3">
        <row r="4">
          <cell r="C4" t="str">
            <v>202000100413</v>
          </cell>
          <cell r="D4" t="str">
            <v>44040219951004911X</v>
          </cell>
          <cell r="E4" t="str">
            <v>911X</v>
          </cell>
          <cell r="F4">
            <v>68.6</v>
          </cell>
        </row>
        <row r="5">
          <cell r="C5" t="str">
            <v>202000100422</v>
          </cell>
          <cell r="D5" t="str">
            <v>441421199603231412</v>
          </cell>
          <cell r="E5" t="str">
            <v>1412</v>
          </cell>
          <cell r="F5">
            <v>92.3</v>
          </cell>
        </row>
        <row r="6">
          <cell r="C6" t="str">
            <v>202000100435</v>
          </cell>
          <cell r="D6" t="str">
            <v>440402199405179166</v>
          </cell>
          <cell r="E6" t="str">
            <v>9166</v>
          </cell>
          <cell r="F6">
            <v>73.4</v>
          </cell>
        </row>
      </sheetData>
      <sheetData sheetId="4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公布表"/>
      <sheetName val="面试成绩单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C4" t="str">
            <v>202000100467</v>
          </cell>
          <cell r="D4" t="str">
            <v>44040219920601916X</v>
          </cell>
          <cell r="E4" t="str">
            <v>916X</v>
          </cell>
          <cell r="F4">
            <v>86.6</v>
          </cell>
        </row>
        <row r="5">
          <cell r="C5" t="str">
            <v>202000100470</v>
          </cell>
          <cell r="D5" t="str">
            <v>441622199104075205</v>
          </cell>
          <cell r="E5" t="str">
            <v>5205</v>
          </cell>
          <cell r="F5">
            <v>80</v>
          </cell>
        </row>
        <row r="6">
          <cell r="C6" t="str">
            <v>202000100488</v>
          </cell>
          <cell r="D6" t="str">
            <v>441602199402071717</v>
          </cell>
          <cell r="E6" t="str">
            <v>1717</v>
          </cell>
          <cell r="F6">
            <v>70.9</v>
          </cell>
        </row>
        <row r="7">
          <cell r="C7" t="str">
            <v>202000100458</v>
          </cell>
          <cell r="D7" t="str">
            <v>441621199706071221</v>
          </cell>
          <cell r="E7" t="str">
            <v>1221</v>
          </cell>
          <cell r="F7">
            <v>89.2</v>
          </cell>
        </row>
        <row r="8">
          <cell r="C8" t="str">
            <v>202000100489</v>
          </cell>
          <cell r="D8" t="str">
            <v>211203199801291524</v>
          </cell>
          <cell r="E8" t="str">
            <v>1524</v>
          </cell>
          <cell r="F8">
            <v>65.5</v>
          </cell>
        </row>
        <row r="9">
          <cell r="C9" t="str">
            <v>202000100474</v>
          </cell>
          <cell r="D9" t="str">
            <v>440982199207151639</v>
          </cell>
          <cell r="E9" t="str">
            <v>1639</v>
          </cell>
          <cell r="F9">
            <v>74.8</v>
          </cell>
        </row>
      </sheetData>
      <sheetData sheetId="7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公布表"/>
      <sheetName val="面试成绩单"/>
    </sheetNames>
    <sheetDataSet>
      <sheetData sheetId="0"/>
      <sheetData sheetId="1"/>
      <sheetData sheetId="2"/>
      <sheetData sheetId="3">
        <row r="4">
          <cell r="C4" t="str">
            <v>202000100502</v>
          </cell>
          <cell r="D4" t="str">
            <v>440421199703068076</v>
          </cell>
          <cell r="E4" t="str">
            <v>8076</v>
          </cell>
          <cell r="F4">
            <v>76.5</v>
          </cell>
        </row>
        <row r="5">
          <cell r="C5" t="str">
            <v>202000100508</v>
          </cell>
          <cell r="D5" t="str">
            <v>441621199304107316</v>
          </cell>
          <cell r="E5" t="str">
            <v>7316</v>
          </cell>
          <cell r="F5">
            <v>65.7</v>
          </cell>
        </row>
        <row r="6">
          <cell r="C6" t="str">
            <v>202000100506</v>
          </cell>
          <cell r="D6" t="str">
            <v>440402199408069018</v>
          </cell>
          <cell r="E6" t="str">
            <v>9018</v>
          </cell>
          <cell r="F6">
            <v>84.6</v>
          </cell>
        </row>
      </sheetData>
      <sheetData sheetId="4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公布表"/>
      <sheetName val="面试成绩单"/>
    </sheetNames>
    <sheetDataSet>
      <sheetData sheetId="0"/>
      <sheetData sheetId="1"/>
      <sheetData sheetId="2"/>
      <sheetData sheetId="3">
        <row r="4">
          <cell r="C4" t="str">
            <v>202000100511</v>
          </cell>
          <cell r="D4" t="str">
            <v>44058319940529423X</v>
          </cell>
          <cell r="E4" t="str">
            <v>423X</v>
          </cell>
          <cell r="F4">
            <v>72.2</v>
          </cell>
        </row>
        <row r="5">
          <cell r="C5" t="str">
            <v>202000100509</v>
          </cell>
          <cell r="D5" t="str">
            <v>440883199601281916</v>
          </cell>
          <cell r="E5">
            <v>1918</v>
          </cell>
          <cell r="F5">
            <v>84.6</v>
          </cell>
        </row>
        <row r="6">
          <cell r="C6" t="str">
            <v>202000100516</v>
          </cell>
          <cell r="D6" t="str">
            <v>441284199210060098</v>
          </cell>
          <cell r="E6" t="str">
            <v>0098</v>
          </cell>
          <cell r="F6">
            <v>71.5</v>
          </cell>
        </row>
      </sheetData>
      <sheetData sheetId="4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公布表"/>
      <sheetName val="面试成绩单"/>
    </sheetNames>
    <sheetDataSet>
      <sheetData sheetId="0"/>
      <sheetData sheetId="1"/>
      <sheetData sheetId="2"/>
      <sheetData sheetId="3">
        <row r="4">
          <cell r="C4" t="str">
            <v>202000100594</v>
          </cell>
          <cell r="D4" t="str">
            <v>440402199205059020</v>
          </cell>
          <cell r="E4" t="str">
            <v>9020</v>
          </cell>
          <cell r="F4">
            <v>85</v>
          </cell>
        </row>
        <row r="5">
          <cell r="C5" t="str">
            <v>202000100619</v>
          </cell>
          <cell r="D5" t="str">
            <v>340811198802035123</v>
          </cell>
          <cell r="E5" t="str">
            <v>5123</v>
          </cell>
          <cell r="F5">
            <v>83.3</v>
          </cell>
        </row>
        <row r="6">
          <cell r="C6" t="str">
            <v>202000100583</v>
          </cell>
          <cell r="D6" t="str">
            <v>440402198603049114</v>
          </cell>
          <cell r="E6" t="str">
            <v>9114</v>
          </cell>
          <cell r="F6">
            <v>86.4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公布表"/>
      <sheetName val="面试成绩单"/>
    </sheetNames>
    <sheetDataSet>
      <sheetData sheetId="0"/>
      <sheetData sheetId="1"/>
      <sheetData sheetId="2"/>
      <sheetData sheetId="3">
        <row r="4">
          <cell r="C4" t="str">
            <v>202000100541</v>
          </cell>
          <cell r="D4" t="str">
            <v>440402199401299013</v>
          </cell>
          <cell r="E4" t="str">
            <v>9013</v>
          </cell>
          <cell r="F4">
            <v>81.9</v>
          </cell>
        </row>
        <row r="5">
          <cell r="C5" t="str">
            <v>202000100547</v>
          </cell>
          <cell r="D5" t="str">
            <v>441781199101016440</v>
          </cell>
          <cell r="E5" t="str">
            <v>6440</v>
          </cell>
          <cell r="F5">
            <v>54</v>
          </cell>
        </row>
        <row r="6">
          <cell r="C6" t="str">
            <v>202000100555</v>
          </cell>
          <cell r="D6" t="str">
            <v>440823199302075683</v>
          </cell>
          <cell r="E6" t="str">
            <v>5683</v>
          </cell>
          <cell r="F6">
            <v>57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004"/>
      <sheetName val="公布表"/>
      <sheetName val="面试成绩单"/>
    </sheetNames>
    <sheetDataSet>
      <sheetData sheetId="0"/>
      <sheetData sheetId="1"/>
      <sheetData sheetId="2"/>
      <sheetData sheetId="3"/>
      <sheetData sheetId="4">
        <row r="4">
          <cell r="C4" t="str">
            <v>202000100558</v>
          </cell>
          <cell r="D4" t="str">
            <v>440402198912309127</v>
          </cell>
          <cell r="E4" t="str">
            <v>9127</v>
          </cell>
          <cell r="F4">
            <v>74.9</v>
          </cell>
        </row>
        <row r="5">
          <cell r="C5" t="str">
            <v>202000100561</v>
          </cell>
          <cell r="D5" t="str">
            <v>440402199110069146</v>
          </cell>
          <cell r="E5" t="str">
            <v>9146</v>
          </cell>
          <cell r="F5">
            <v>69.7</v>
          </cell>
        </row>
        <row r="6">
          <cell r="C6" t="str">
            <v>202000100575</v>
          </cell>
          <cell r="D6" t="str">
            <v>440402199412169142</v>
          </cell>
          <cell r="E6" t="str">
            <v>9142</v>
          </cell>
          <cell r="F6">
            <v>70.7</v>
          </cell>
        </row>
        <row r="7">
          <cell r="C7" t="str">
            <v>202000100565</v>
          </cell>
          <cell r="D7" t="str">
            <v>440421198710298115</v>
          </cell>
          <cell r="E7" t="str">
            <v>8115</v>
          </cell>
          <cell r="F7">
            <v>78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公布表"/>
      <sheetName val="面试成绩单"/>
    </sheetNames>
    <sheetDataSet>
      <sheetData sheetId="0"/>
      <sheetData sheetId="1">
        <row r="4">
          <cell r="C4" t="str">
            <v>202000100255</v>
          </cell>
          <cell r="D4" t="str">
            <v>41042219941122332X</v>
          </cell>
          <cell r="E4" t="str">
            <v>332X</v>
          </cell>
          <cell r="F4">
            <v>83.6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公布表"/>
      <sheetName val="面试成绩单"/>
    </sheetNames>
    <sheetDataSet>
      <sheetData sheetId="0"/>
      <sheetData sheetId="1"/>
      <sheetData sheetId="2"/>
      <sheetData sheetId="3">
        <row r="4">
          <cell r="C4" t="str">
            <v>202000100683</v>
          </cell>
          <cell r="D4" t="str">
            <v>44042119900122808X</v>
          </cell>
          <cell r="E4" t="str">
            <v>808X</v>
          </cell>
          <cell r="F4">
            <v>86.9</v>
          </cell>
        </row>
        <row r="5">
          <cell r="C5" t="str">
            <v>202000100681</v>
          </cell>
          <cell r="D5" t="str">
            <v>44040219850715909X</v>
          </cell>
          <cell r="E5" t="str">
            <v>909X</v>
          </cell>
          <cell r="F5">
            <v>75</v>
          </cell>
        </row>
        <row r="6">
          <cell r="C6" t="str">
            <v>202000100669</v>
          </cell>
          <cell r="D6" t="str">
            <v>230107198409010618</v>
          </cell>
          <cell r="E6" t="str">
            <v>0618</v>
          </cell>
          <cell r="F6">
            <v>64.4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004"/>
      <sheetName val="公布表"/>
      <sheetName val="面试成绩单"/>
    </sheetNames>
    <sheetDataSet>
      <sheetData sheetId="0"/>
      <sheetData sheetId="1"/>
      <sheetData sheetId="2"/>
      <sheetData sheetId="3"/>
      <sheetData sheetId="4">
        <row r="4">
          <cell r="C4" t="str">
            <v>202000100002</v>
          </cell>
          <cell r="D4" t="str">
            <v>440421199301048072</v>
          </cell>
          <cell r="E4" t="str">
            <v>8072</v>
          </cell>
          <cell r="F4">
            <v>82</v>
          </cell>
        </row>
        <row r="5">
          <cell r="C5" t="str">
            <v>202000100001</v>
          </cell>
          <cell r="D5" t="str">
            <v>220203199510214511</v>
          </cell>
          <cell r="E5" t="str">
            <v>4511</v>
          </cell>
          <cell r="F5">
            <v>67.5</v>
          </cell>
        </row>
        <row r="6">
          <cell r="C6" t="str">
            <v>202000100006</v>
          </cell>
          <cell r="D6" t="str">
            <v>420923199609150029</v>
          </cell>
          <cell r="E6" t="str">
            <v>0029</v>
          </cell>
          <cell r="F6">
            <v>64.5</v>
          </cell>
        </row>
        <row r="7">
          <cell r="C7" t="str">
            <v>202000100003</v>
          </cell>
          <cell r="D7" t="str">
            <v>440402199507019067</v>
          </cell>
          <cell r="E7" t="str">
            <v>9067</v>
          </cell>
          <cell r="F7">
            <v>87.7</v>
          </cell>
        </row>
      </sheetData>
      <sheetData sheetId="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公布表"/>
      <sheetName val="面试成绩单"/>
    </sheetNames>
    <sheetDataSet>
      <sheetData sheetId="0"/>
      <sheetData sheetId="1"/>
      <sheetData sheetId="2"/>
      <sheetData sheetId="3">
        <row r="4">
          <cell r="C4" t="str">
            <v>202000100009</v>
          </cell>
          <cell r="D4" t="str">
            <v>441421199409231136</v>
          </cell>
          <cell r="E4" t="str">
            <v>1136</v>
          </cell>
          <cell r="F4">
            <v>57.9</v>
          </cell>
        </row>
        <row r="5">
          <cell r="C5" t="str">
            <v>202000100010</v>
          </cell>
          <cell r="D5" t="str">
            <v>440982199507283254</v>
          </cell>
          <cell r="E5" t="str">
            <v>3254</v>
          </cell>
          <cell r="F5">
            <v>87.5</v>
          </cell>
        </row>
        <row r="6">
          <cell r="C6" t="str">
            <v>202000100007</v>
          </cell>
          <cell r="D6" t="str">
            <v>440782199610296829</v>
          </cell>
          <cell r="E6" t="str">
            <v>6829</v>
          </cell>
          <cell r="F6">
            <v>76.4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4"/>
  <sheetViews>
    <sheetView tabSelected="1" view="pageBreakPreview" zoomScaleNormal="100" zoomScaleSheetLayoutView="100" workbookViewId="0">
      <pane ySplit="3" topLeftCell="A4" activePane="bottomLeft" state="frozen"/>
      <selection/>
      <selection pane="bottomLeft" activeCell="A3" sqref="$A3:$XFD3"/>
    </sheetView>
  </sheetViews>
  <sheetFormatPr defaultColWidth="8.875" defaultRowHeight="13.5"/>
  <cols>
    <col min="1" max="1" width="5.5" style="1" customWidth="1"/>
    <col min="2" max="2" width="11.875" style="1" customWidth="1"/>
    <col min="3" max="3" width="38.125" style="1" customWidth="1"/>
    <col min="4" max="4" width="10.375" style="1" customWidth="1"/>
    <col min="5" max="5" width="13.875" style="1" customWidth="1"/>
    <col min="6" max="6" width="12.125" style="1" customWidth="1"/>
    <col min="7" max="9" width="13.875" style="1" customWidth="1"/>
    <col min="10" max="10" width="8.125" style="1" customWidth="1"/>
    <col min="11" max="11" width="13.875" style="1" customWidth="1"/>
    <col min="12" max="12" width="8.875" style="1"/>
    <col min="13" max="13" width="20.125" style="1" customWidth="1"/>
    <col min="14" max="16384" width="8.875" style="1"/>
  </cols>
  <sheetData>
    <row r="1" spans="1:1">
      <c r="A1" s="1" t="s">
        <v>0</v>
      </c>
    </row>
    <row r="2" ht="24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M2" s="20"/>
    </row>
    <row r="3" ht="27" spans="1:1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ht="19.9" customHeight="1" spans="1:11">
      <c r="A4" s="4">
        <v>1</v>
      </c>
      <c r="B4" s="5" t="s">
        <v>13</v>
      </c>
      <c r="C4" s="6" t="s">
        <v>14</v>
      </c>
      <c r="D4" s="7" t="s">
        <v>15</v>
      </c>
      <c r="E4" s="7" t="s">
        <v>16</v>
      </c>
      <c r="F4" s="8" t="s">
        <v>17</v>
      </c>
      <c r="G4" s="9" t="s">
        <v>18</v>
      </c>
      <c r="H4" s="10">
        <f>VLOOKUP(E4,[8]公布表!$C$4:$F$7,4,FALSE)</f>
        <v>67.5</v>
      </c>
      <c r="I4" s="10">
        <f>ROUND((G4+H4)*0.5,2)</f>
        <v>70.92</v>
      </c>
      <c r="J4" s="21">
        <f>RANK(I4,$I$4:$I$7)</f>
        <v>3</v>
      </c>
      <c r="K4" s="22" t="str">
        <f>IF(I4&gt;=60,IF(J4&lt;3,"是",""),"")</f>
        <v/>
      </c>
    </row>
    <row r="5" ht="19.9" customHeight="1" spans="1:11">
      <c r="A5" s="4">
        <v>2</v>
      </c>
      <c r="B5" s="5" t="s">
        <v>13</v>
      </c>
      <c r="C5" s="6" t="s">
        <v>14</v>
      </c>
      <c r="D5" s="7" t="s">
        <v>19</v>
      </c>
      <c r="E5" s="7" t="s">
        <v>20</v>
      </c>
      <c r="F5" s="8" t="s">
        <v>21</v>
      </c>
      <c r="G5" s="9" t="s">
        <v>22</v>
      </c>
      <c r="H5" s="10">
        <f>VLOOKUP(E5,[8]公布表!$C$4:$F$7,4,FALSE)</f>
        <v>82</v>
      </c>
      <c r="I5" s="10">
        <f t="shared" ref="I5:I36" si="0">ROUND((G5+H5)*0.5,2)</f>
        <v>74.54</v>
      </c>
      <c r="J5" s="21">
        <f>RANK(I5,$I$4:$I$7)</f>
        <v>2</v>
      </c>
      <c r="K5" s="22" t="str">
        <f>IF(I5&gt;=60,IF(J5&lt;3,"是",""),"")</f>
        <v>是</v>
      </c>
    </row>
    <row r="6" ht="19.9" customHeight="1" spans="1:11">
      <c r="A6" s="4">
        <v>3</v>
      </c>
      <c r="B6" s="5" t="s">
        <v>13</v>
      </c>
      <c r="C6" s="6" t="s">
        <v>14</v>
      </c>
      <c r="D6" s="7" t="s">
        <v>23</v>
      </c>
      <c r="E6" s="7" t="s">
        <v>24</v>
      </c>
      <c r="F6" s="8" t="s">
        <v>25</v>
      </c>
      <c r="G6" s="9" t="s">
        <v>26</v>
      </c>
      <c r="H6" s="10">
        <f>VLOOKUP(E6,[8]公布表!$C$4:$F$7,4,FALSE)</f>
        <v>87.7</v>
      </c>
      <c r="I6" s="10">
        <f t="shared" si="0"/>
        <v>76.14</v>
      </c>
      <c r="J6" s="21">
        <f>RANK(I6,$I$4:$I$7)</f>
        <v>1</v>
      </c>
      <c r="K6" s="22" t="str">
        <f>IF(I6&gt;=60,IF(J6&lt;3,"是",""),"")</f>
        <v>是</v>
      </c>
    </row>
    <row r="7" ht="19.9" customHeight="1" spans="1:11">
      <c r="A7" s="4">
        <v>4</v>
      </c>
      <c r="B7" s="5" t="s">
        <v>13</v>
      </c>
      <c r="C7" s="6" t="s">
        <v>14</v>
      </c>
      <c r="D7" s="7" t="s">
        <v>27</v>
      </c>
      <c r="E7" s="7" t="s">
        <v>28</v>
      </c>
      <c r="F7" s="8" t="s">
        <v>29</v>
      </c>
      <c r="G7" s="9" t="s">
        <v>30</v>
      </c>
      <c r="H7" s="10">
        <f>VLOOKUP(E7,[8]公布表!$C$4:$F$7,4,FALSE)</f>
        <v>64.5</v>
      </c>
      <c r="I7" s="10">
        <f t="shared" si="0"/>
        <v>64</v>
      </c>
      <c r="J7" s="21">
        <f>RANK(I7,$I$4:$I$7)</f>
        <v>4</v>
      </c>
      <c r="K7" s="22" t="str">
        <f>IF(I7&gt;=60,IF(J7&lt;3,"是",""),"")</f>
        <v/>
      </c>
    </row>
    <row r="8" ht="19.9" customHeight="1" spans="1:11">
      <c r="A8" s="11">
        <v>5</v>
      </c>
      <c r="B8" s="12" t="s">
        <v>31</v>
      </c>
      <c r="C8" s="13" t="s">
        <v>32</v>
      </c>
      <c r="D8" s="14" t="s">
        <v>33</v>
      </c>
      <c r="E8" s="14" t="s">
        <v>34</v>
      </c>
      <c r="F8" s="15" t="s">
        <v>35</v>
      </c>
      <c r="G8" s="16" t="s">
        <v>36</v>
      </c>
      <c r="H8" s="17">
        <f>VLOOKUP(E8,[9]公布表!$C$4:$F$6,4,FALSE)</f>
        <v>76.4</v>
      </c>
      <c r="I8" s="17">
        <f t="shared" si="0"/>
        <v>72.97</v>
      </c>
      <c r="J8" s="23">
        <f>RANK(I8,$I$8:$I$10)</f>
        <v>2</v>
      </c>
      <c r="K8" s="24" t="str">
        <f>IF(I8&gt;=60,IF(J8&lt;2,"是",""),"")</f>
        <v/>
      </c>
    </row>
    <row r="9" ht="19.9" customHeight="1" spans="1:11">
      <c r="A9" s="11">
        <v>6</v>
      </c>
      <c r="B9" s="12" t="s">
        <v>31</v>
      </c>
      <c r="C9" s="13" t="s">
        <v>32</v>
      </c>
      <c r="D9" s="14" t="s">
        <v>37</v>
      </c>
      <c r="E9" s="14" t="s">
        <v>38</v>
      </c>
      <c r="F9" s="15" t="s">
        <v>39</v>
      </c>
      <c r="G9" s="16" t="s">
        <v>40</v>
      </c>
      <c r="H9" s="17">
        <f>VLOOKUP(E9,[9]公布表!$C$4:$F$6,4,FALSE)</f>
        <v>57.9</v>
      </c>
      <c r="I9" s="17">
        <f t="shared" si="0"/>
        <v>62.33</v>
      </c>
      <c r="J9" s="23">
        <f>RANK(I9,$I$8:$I$10)</f>
        <v>3</v>
      </c>
      <c r="K9" s="24" t="str">
        <f>IF(I9&gt;=60,IF(J9&lt;2,"是",""),"")</f>
        <v/>
      </c>
    </row>
    <row r="10" ht="19.9" customHeight="1" spans="1:11">
      <c r="A10" s="11">
        <v>7</v>
      </c>
      <c r="B10" s="12" t="s">
        <v>31</v>
      </c>
      <c r="C10" s="13" t="s">
        <v>32</v>
      </c>
      <c r="D10" s="14" t="s">
        <v>41</v>
      </c>
      <c r="E10" s="14" t="s">
        <v>42</v>
      </c>
      <c r="F10" s="15" t="s">
        <v>43</v>
      </c>
      <c r="G10" s="16" t="s">
        <v>44</v>
      </c>
      <c r="H10" s="17">
        <f>VLOOKUP(E10,[9]公布表!$C$4:$F$6,4,FALSE)</f>
        <v>87.5</v>
      </c>
      <c r="I10" s="17">
        <f t="shared" si="0"/>
        <v>76.75</v>
      </c>
      <c r="J10" s="23">
        <f>RANK(I10,$I$8:$I$10)</f>
        <v>1</v>
      </c>
      <c r="K10" s="24" t="str">
        <f>IF(I10&gt;=60,IF(J10&lt;2,"是",""),"")</f>
        <v>是</v>
      </c>
    </row>
    <row r="11" ht="19.9" customHeight="1" spans="1:11">
      <c r="A11" s="4">
        <v>8</v>
      </c>
      <c r="B11" s="5" t="s">
        <v>45</v>
      </c>
      <c r="C11" s="6" t="s">
        <v>46</v>
      </c>
      <c r="D11" s="7" t="s">
        <v>47</v>
      </c>
      <c r="E11" s="7" t="s">
        <v>48</v>
      </c>
      <c r="F11" s="8" t="s">
        <v>49</v>
      </c>
      <c r="G11" s="9" t="s">
        <v>50</v>
      </c>
      <c r="H11" s="10">
        <f>VLOOKUP(E11,[10]公布表!$C$4:$F$6,4,FALSE)</f>
        <v>90.4</v>
      </c>
      <c r="I11" s="10">
        <f t="shared" si="0"/>
        <v>86.33</v>
      </c>
      <c r="J11" s="21">
        <f>RANK(I11,$I$11:$I$13)</f>
        <v>1</v>
      </c>
      <c r="K11" s="22" t="str">
        <f t="shared" ref="K11:K42" si="1">IF(I11&gt;=60,IF(J11&lt;2,"是",""),"")</f>
        <v>是</v>
      </c>
    </row>
    <row r="12" ht="19.9" customHeight="1" spans="1:11">
      <c r="A12" s="4">
        <v>9</v>
      </c>
      <c r="B12" s="5" t="s">
        <v>45</v>
      </c>
      <c r="C12" s="6" t="s">
        <v>46</v>
      </c>
      <c r="D12" s="7" t="s">
        <v>51</v>
      </c>
      <c r="E12" s="7" t="s">
        <v>52</v>
      </c>
      <c r="F12" s="8" t="s">
        <v>53</v>
      </c>
      <c r="G12" s="9" t="s">
        <v>54</v>
      </c>
      <c r="H12" s="10" t="s">
        <v>55</v>
      </c>
      <c r="I12" s="10">
        <v>39.35</v>
      </c>
      <c r="J12" s="21">
        <f>RANK(I12,$I$11:$I$13)</f>
        <v>3</v>
      </c>
      <c r="K12" s="22"/>
    </row>
    <row r="13" ht="19.9" customHeight="1" spans="1:11">
      <c r="A13" s="4">
        <v>10</v>
      </c>
      <c r="B13" s="5" t="s">
        <v>45</v>
      </c>
      <c r="C13" s="6" t="s">
        <v>46</v>
      </c>
      <c r="D13" s="7" t="s">
        <v>56</v>
      </c>
      <c r="E13" s="7" t="s">
        <v>57</v>
      </c>
      <c r="F13" s="8" t="s">
        <v>58</v>
      </c>
      <c r="G13" s="9" t="s">
        <v>59</v>
      </c>
      <c r="H13" s="10">
        <f>VLOOKUP(E13,[10]公布表!$C$4:$F$6,4,FALSE)</f>
        <v>70.3</v>
      </c>
      <c r="I13" s="10">
        <f t="shared" si="0"/>
        <v>72.78</v>
      </c>
      <c r="J13" s="21">
        <f>RANK(I13,$I$11:$I$13)</f>
        <v>2</v>
      </c>
      <c r="K13" s="22" t="str">
        <f t="shared" si="1"/>
        <v/>
      </c>
    </row>
    <row r="14" ht="19.9" customHeight="1" spans="1:11">
      <c r="A14" s="11">
        <v>11</v>
      </c>
      <c r="B14" s="12" t="s">
        <v>60</v>
      </c>
      <c r="C14" s="13" t="s">
        <v>46</v>
      </c>
      <c r="D14" s="14" t="s">
        <v>61</v>
      </c>
      <c r="E14" s="14" t="s">
        <v>62</v>
      </c>
      <c r="F14" s="15" t="s">
        <v>63</v>
      </c>
      <c r="G14" s="16" t="s">
        <v>64</v>
      </c>
      <c r="H14" s="17">
        <f>VLOOKUP(E14,[11]公布表!$C$4:$F$6,4,FALSE)</f>
        <v>88.4</v>
      </c>
      <c r="I14" s="17">
        <f t="shared" si="0"/>
        <v>84.35</v>
      </c>
      <c r="J14" s="23">
        <f>RANK(I14,$I$14:$I$16)</f>
        <v>1</v>
      </c>
      <c r="K14" s="24" t="str">
        <f t="shared" si="1"/>
        <v>是</v>
      </c>
    </row>
    <row r="15" ht="19.9" customHeight="1" spans="1:11">
      <c r="A15" s="11">
        <v>12</v>
      </c>
      <c r="B15" s="12" t="s">
        <v>60</v>
      </c>
      <c r="C15" s="13" t="s">
        <v>46</v>
      </c>
      <c r="D15" s="14" t="s">
        <v>65</v>
      </c>
      <c r="E15" s="14" t="s">
        <v>66</v>
      </c>
      <c r="F15" s="15" t="s">
        <v>67</v>
      </c>
      <c r="G15" s="16" t="s">
        <v>68</v>
      </c>
      <c r="H15" s="17">
        <f>VLOOKUP(E15,[11]公布表!$C$4:$F$6,4,FALSE)</f>
        <v>69.9</v>
      </c>
      <c r="I15" s="17">
        <f t="shared" si="0"/>
        <v>74.74</v>
      </c>
      <c r="J15" s="23">
        <f>RANK(I15,$I$14:$I$16)</f>
        <v>2</v>
      </c>
      <c r="K15" s="24" t="str">
        <f t="shared" si="1"/>
        <v/>
      </c>
    </row>
    <row r="16" ht="19.9" customHeight="1" spans="1:11">
      <c r="A16" s="11">
        <v>13</v>
      </c>
      <c r="B16" s="12" t="s">
        <v>60</v>
      </c>
      <c r="C16" s="13" t="s">
        <v>46</v>
      </c>
      <c r="D16" s="12" t="s">
        <v>69</v>
      </c>
      <c r="E16" s="14" t="s">
        <v>70</v>
      </c>
      <c r="F16" s="15" t="s">
        <v>71</v>
      </c>
      <c r="G16" s="16" t="s">
        <v>72</v>
      </c>
      <c r="H16" s="17">
        <f>VLOOKUP(E16,[11]公布表!$C$4:$F$6,4,FALSE)</f>
        <v>70.8</v>
      </c>
      <c r="I16" s="17">
        <f t="shared" si="0"/>
        <v>73.71</v>
      </c>
      <c r="J16" s="23">
        <f>RANK(I16,$I$14:$I$16)</f>
        <v>3</v>
      </c>
      <c r="K16" s="24" t="str">
        <f t="shared" si="1"/>
        <v/>
      </c>
    </row>
    <row r="17" ht="19.9" customHeight="1" spans="1:11">
      <c r="A17" s="4">
        <v>14</v>
      </c>
      <c r="B17" s="5" t="s">
        <v>73</v>
      </c>
      <c r="C17" s="6" t="s">
        <v>74</v>
      </c>
      <c r="D17" s="5" t="s">
        <v>75</v>
      </c>
      <c r="E17" s="7" t="s">
        <v>76</v>
      </c>
      <c r="F17" s="8" t="s">
        <v>77</v>
      </c>
      <c r="G17" s="9" t="s">
        <v>78</v>
      </c>
      <c r="H17" s="10">
        <f>VLOOKUP(E17,[12]公布表!$C$4:$F$6,4,FALSE)</f>
        <v>76.7</v>
      </c>
      <c r="I17" s="10">
        <f t="shared" si="0"/>
        <v>73.27</v>
      </c>
      <c r="J17" s="21">
        <f>RANK(I17,$I$17:$I$18)</f>
        <v>2</v>
      </c>
      <c r="K17" s="22" t="str">
        <f t="shared" si="1"/>
        <v/>
      </c>
    </row>
    <row r="18" ht="19.9" customHeight="1" spans="1:11">
      <c r="A18" s="4">
        <v>15</v>
      </c>
      <c r="B18" s="5" t="s">
        <v>73</v>
      </c>
      <c r="C18" s="6" t="s">
        <v>74</v>
      </c>
      <c r="D18" s="5" t="s">
        <v>79</v>
      </c>
      <c r="E18" s="7" t="s">
        <v>80</v>
      </c>
      <c r="F18" s="8" t="s">
        <v>81</v>
      </c>
      <c r="G18" s="9" t="s">
        <v>82</v>
      </c>
      <c r="H18" s="10">
        <f>VLOOKUP(E18,[12]公布表!$C$4:$F$6,4,FALSE)</f>
        <v>78</v>
      </c>
      <c r="I18" s="10">
        <f t="shared" si="0"/>
        <v>73.63</v>
      </c>
      <c r="J18" s="21">
        <f>RANK(I18,$I$17:$I$18)</f>
        <v>1</v>
      </c>
      <c r="K18" s="22" t="str">
        <f t="shared" si="1"/>
        <v>是</v>
      </c>
    </row>
    <row r="19" ht="19.9" customHeight="1" spans="1:11">
      <c r="A19" s="11">
        <v>16</v>
      </c>
      <c r="B19" s="12" t="s">
        <v>83</v>
      </c>
      <c r="C19" s="13" t="s">
        <v>84</v>
      </c>
      <c r="D19" s="12" t="s">
        <v>85</v>
      </c>
      <c r="E19" s="14" t="s">
        <v>86</v>
      </c>
      <c r="F19" s="15" t="s">
        <v>87</v>
      </c>
      <c r="G19" s="16" t="s">
        <v>88</v>
      </c>
      <c r="H19" s="17">
        <f>VLOOKUP(E19,[13]公布表!$C$4:$F$6,4,FALSE)</f>
        <v>80.4</v>
      </c>
      <c r="I19" s="17">
        <f t="shared" si="0"/>
        <v>79.08</v>
      </c>
      <c r="J19" s="23">
        <f>RANK(I19,$I$19:$I$21)</f>
        <v>2</v>
      </c>
      <c r="K19" s="24" t="str">
        <f t="shared" si="1"/>
        <v/>
      </c>
    </row>
    <row r="20" ht="19.9" customHeight="1" spans="1:11">
      <c r="A20" s="11">
        <v>17</v>
      </c>
      <c r="B20" s="12" t="s">
        <v>83</v>
      </c>
      <c r="C20" s="13" t="s">
        <v>84</v>
      </c>
      <c r="D20" s="12" t="s">
        <v>89</v>
      </c>
      <c r="E20" s="14" t="s">
        <v>90</v>
      </c>
      <c r="F20" s="15" t="s">
        <v>91</v>
      </c>
      <c r="G20" s="16" t="s">
        <v>92</v>
      </c>
      <c r="H20" s="17">
        <f>VLOOKUP(E20,[13]公布表!$C$4:$F$6,4,FALSE)</f>
        <v>91.3</v>
      </c>
      <c r="I20" s="17">
        <f t="shared" si="0"/>
        <v>81.17</v>
      </c>
      <c r="J20" s="23">
        <f>RANK(I20,$I$19:$I$21)</f>
        <v>1</v>
      </c>
      <c r="K20" s="24" t="str">
        <f t="shared" si="1"/>
        <v>是</v>
      </c>
    </row>
    <row r="21" ht="19.9" customHeight="1" spans="1:11">
      <c r="A21" s="11">
        <v>18</v>
      </c>
      <c r="B21" s="12" t="s">
        <v>83</v>
      </c>
      <c r="C21" s="13" t="s">
        <v>84</v>
      </c>
      <c r="D21" s="12" t="s">
        <v>93</v>
      </c>
      <c r="E21" s="14" t="s">
        <v>94</v>
      </c>
      <c r="F21" s="15" t="s">
        <v>95</v>
      </c>
      <c r="G21" s="16" t="s">
        <v>96</v>
      </c>
      <c r="H21" s="17" t="s">
        <v>55</v>
      </c>
      <c r="I21" s="17">
        <v>35.42</v>
      </c>
      <c r="J21" s="23">
        <f>RANK(I21,$I$19:$I$21)</f>
        <v>3</v>
      </c>
      <c r="K21" s="24"/>
    </row>
    <row r="22" ht="19.9" customHeight="1" spans="1:11">
      <c r="A22" s="4">
        <v>19</v>
      </c>
      <c r="B22" s="5" t="s">
        <v>97</v>
      </c>
      <c r="C22" s="6" t="s">
        <v>84</v>
      </c>
      <c r="D22" s="5" t="s">
        <v>98</v>
      </c>
      <c r="E22" s="7" t="s">
        <v>99</v>
      </c>
      <c r="F22" s="8" t="s">
        <v>100</v>
      </c>
      <c r="G22" s="9" t="s">
        <v>101</v>
      </c>
      <c r="H22" s="10">
        <f>VLOOKUP(E22,[14]公布表!$C$4:$F$6,4,FALSE)</f>
        <v>88.5</v>
      </c>
      <c r="I22" s="10">
        <f t="shared" si="0"/>
        <v>82.77</v>
      </c>
      <c r="J22" s="21">
        <f>RANK(I22,$I$22:$I$24)</f>
        <v>1</v>
      </c>
      <c r="K22" s="22" t="str">
        <f t="shared" si="1"/>
        <v>是</v>
      </c>
    </row>
    <row r="23" ht="19.9" customHeight="1" spans="1:11">
      <c r="A23" s="4">
        <v>20</v>
      </c>
      <c r="B23" s="5" t="s">
        <v>97</v>
      </c>
      <c r="C23" s="6" t="s">
        <v>84</v>
      </c>
      <c r="D23" s="5" t="s">
        <v>102</v>
      </c>
      <c r="E23" s="7" t="s">
        <v>103</v>
      </c>
      <c r="F23" s="8" t="s">
        <v>104</v>
      </c>
      <c r="G23" s="9" t="s">
        <v>105</v>
      </c>
      <c r="H23" s="10">
        <f>VLOOKUP(E23,[14]公布表!$C$4:$F$6,4,FALSE)</f>
        <v>80.2</v>
      </c>
      <c r="I23" s="10">
        <f t="shared" si="0"/>
        <v>78.33</v>
      </c>
      <c r="J23" s="21">
        <f>RANK(I23,$I$22:$I$24)</f>
        <v>2</v>
      </c>
      <c r="K23" s="22" t="str">
        <f t="shared" si="1"/>
        <v/>
      </c>
    </row>
    <row r="24" ht="19.9" customHeight="1" spans="1:11">
      <c r="A24" s="4">
        <v>21</v>
      </c>
      <c r="B24" s="5" t="s">
        <v>97</v>
      </c>
      <c r="C24" s="6" t="s">
        <v>84</v>
      </c>
      <c r="D24" s="5" t="s">
        <v>106</v>
      </c>
      <c r="E24" s="7" t="s">
        <v>107</v>
      </c>
      <c r="F24" s="8" t="s">
        <v>108</v>
      </c>
      <c r="G24" s="9" t="s">
        <v>109</v>
      </c>
      <c r="H24" s="10" t="s">
        <v>55</v>
      </c>
      <c r="I24" s="10">
        <v>37.9</v>
      </c>
      <c r="J24" s="21">
        <f>RANK(I24,$I$22:$I$24)</f>
        <v>3</v>
      </c>
      <c r="K24" s="22"/>
    </row>
    <row r="25" ht="19.9" customHeight="1" spans="1:11">
      <c r="A25" s="11">
        <v>22</v>
      </c>
      <c r="B25" s="12" t="s">
        <v>110</v>
      </c>
      <c r="C25" s="13" t="s">
        <v>84</v>
      </c>
      <c r="D25" s="12" t="s">
        <v>111</v>
      </c>
      <c r="E25" s="14" t="s">
        <v>112</v>
      </c>
      <c r="F25" s="15" t="s">
        <v>113</v>
      </c>
      <c r="G25" s="16" t="s">
        <v>114</v>
      </c>
      <c r="H25" s="17">
        <f>VLOOKUP(E25,[1]公布表!$C$4:$F$6,4,FALSE)</f>
        <v>78.1</v>
      </c>
      <c r="I25" s="17">
        <f t="shared" si="0"/>
        <v>75.24</v>
      </c>
      <c r="J25" s="23">
        <f>RANK(I25,$I$25:$I$26)</f>
        <v>1</v>
      </c>
      <c r="K25" s="24" t="str">
        <f t="shared" si="1"/>
        <v>是</v>
      </c>
    </row>
    <row r="26" ht="19.9" customHeight="1" spans="1:11">
      <c r="A26" s="11">
        <v>23</v>
      </c>
      <c r="B26" s="12" t="s">
        <v>110</v>
      </c>
      <c r="C26" s="13" t="s">
        <v>84</v>
      </c>
      <c r="D26" s="12" t="s">
        <v>115</v>
      </c>
      <c r="E26" s="14" t="s">
        <v>116</v>
      </c>
      <c r="F26" s="15" t="s">
        <v>117</v>
      </c>
      <c r="G26" s="16" t="s">
        <v>118</v>
      </c>
      <c r="H26" s="17">
        <f>VLOOKUP(E26,[1]公布表!$C$4:$F$6,4,FALSE)</f>
        <v>80</v>
      </c>
      <c r="I26" s="17">
        <f t="shared" si="0"/>
        <v>71.79</v>
      </c>
      <c r="J26" s="23">
        <f>RANK(I26,$I$25:$I$26)</f>
        <v>2</v>
      </c>
      <c r="K26" s="24" t="str">
        <f t="shared" si="1"/>
        <v/>
      </c>
    </row>
    <row r="27" ht="19.9" customHeight="1" spans="1:11">
      <c r="A27" s="4">
        <v>24</v>
      </c>
      <c r="B27" s="5" t="s">
        <v>119</v>
      </c>
      <c r="C27" s="6" t="s">
        <v>120</v>
      </c>
      <c r="D27" s="5" t="s">
        <v>121</v>
      </c>
      <c r="E27" s="7" t="s">
        <v>122</v>
      </c>
      <c r="F27" s="8" t="s">
        <v>123</v>
      </c>
      <c r="G27" s="9" t="s">
        <v>124</v>
      </c>
      <c r="H27" s="10">
        <f>VLOOKUP(E27,[15]公布表!$C$4:$F$6,4,FALSE)</f>
        <v>80.8</v>
      </c>
      <c r="I27" s="10">
        <f t="shared" si="0"/>
        <v>79.99</v>
      </c>
      <c r="J27" s="21">
        <f>RANK(I27,$I$27:$I$29)</f>
        <v>3</v>
      </c>
      <c r="K27" s="22" t="str">
        <f t="shared" si="1"/>
        <v/>
      </c>
    </row>
    <row r="28" ht="19.9" customHeight="1" spans="1:11">
      <c r="A28" s="4">
        <v>25</v>
      </c>
      <c r="B28" s="5" t="s">
        <v>119</v>
      </c>
      <c r="C28" s="6" t="s">
        <v>120</v>
      </c>
      <c r="D28" s="7" t="s">
        <v>125</v>
      </c>
      <c r="E28" s="7" t="s">
        <v>126</v>
      </c>
      <c r="F28" s="8" t="s">
        <v>127</v>
      </c>
      <c r="G28" s="9" t="s">
        <v>128</v>
      </c>
      <c r="H28" s="10">
        <f>VLOOKUP(E28,[15]公布表!$C$4:$F$6,4,FALSE)</f>
        <v>85.6</v>
      </c>
      <c r="I28" s="10">
        <f t="shared" si="0"/>
        <v>82.18</v>
      </c>
      <c r="J28" s="21">
        <f>RANK(I28,$I$27:$I$29)</f>
        <v>2</v>
      </c>
      <c r="K28" s="22" t="str">
        <f t="shared" si="1"/>
        <v/>
      </c>
    </row>
    <row r="29" ht="19.9" customHeight="1" spans="1:11">
      <c r="A29" s="4">
        <v>26</v>
      </c>
      <c r="B29" s="5" t="s">
        <v>119</v>
      </c>
      <c r="C29" s="6" t="s">
        <v>120</v>
      </c>
      <c r="D29" s="7" t="s">
        <v>129</v>
      </c>
      <c r="E29" s="7" t="s">
        <v>130</v>
      </c>
      <c r="F29" s="8" t="s">
        <v>131</v>
      </c>
      <c r="G29" s="9" t="s">
        <v>132</v>
      </c>
      <c r="H29" s="10">
        <f>VLOOKUP(E29,[15]公布表!$C$4:$F$6,4,FALSE)</f>
        <v>90.1</v>
      </c>
      <c r="I29" s="10">
        <f t="shared" si="0"/>
        <v>82.32</v>
      </c>
      <c r="J29" s="21">
        <f>RANK(I29,$I$27:$I$29)</f>
        <v>1</v>
      </c>
      <c r="K29" s="22" t="str">
        <f t="shared" si="1"/>
        <v>是</v>
      </c>
    </row>
    <row r="30" ht="19.9" customHeight="1" spans="1:11">
      <c r="A30" s="11">
        <v>27</v>
      </c>
      <c r="B30" s="12" t="s">
        <v>133</v>
      </c>
      <c r="C30" s="13" t="s">
        <v>134</v>
      </c>
      <c r="D30" s="14" t="s">
        <v>135</v>
      </c>
      <c r="E30" s="14" t="s">
        <v>136</v>
      </c>
      <c r="F30" s="15" t="s">
        <v>137</v>
      </c>
      <c r="G30" s="16" t="s">
        <v>138</v>
      </c>
      <c r="H30" s="17" t="s">
        <v>55</v>
      </c>
      <c r="I30" s="17">
        <v>39.25</v>
      </c>
      <c r="J30" s="23">
        <f t="shared" ref="J30:J35" si="2">RANK(I30,$I$30:$I$35)</f>
        <v>5</v>
      </c>
      <c r="K30" s="24"/>
    </row>
    <row r="31" ht="19.9" customHeight="1" spans="1:11">
      <c r="A31" s="11">
        <v>28</v>
      </c>
      <c r="B31" s="12" t="s">
        <v>133</v>
      </c>
      <c r="C31" s="13" t="s">
        <v>134</v>
      </c>
      <c r="D31" s="14" t="s">
        <v>139</v>
      </c>
      <c r="E31" s="14" t="s">
        <v>140</v>
      </c>
      <c r="F31" s="15" t="s">
        <v>141</v>
      </c>
      <c r="G31" s="16" t="s">
        <v>142</v>
      </c>
      <c r="H31" s="17">
        <f>VLOOKUP(E31,[16]公布表!$C$4:$F$9,4,FALSE)</f>
        <v>80</v>
      </c>
      <c r="I31" s="17">
        <f t="shared" si="0"/>
        <v>77.44</v>
      </c>
      <c r="J31" s="23">
        <f t="shared" si="2"/>
        <v>1</v>
      </c>
      <c r="K31" s="24" t="str">
        <f t="shared" ref="K30:K35" si="3">IF(I31&gt;=60,IF(J31&lt;3,"是",""),"")</f>
        <v>是</v>
      </c>
    </row>
    <row r="32" ht="19.9" customHeight="1" spans="1:11">
      <c r="A32" s="11">
        <v>29</v>
      </c>
      <c r="B32" s="12" t="s">
        <v>133</v>
      </c>
      <c r="C32" s="13" t="s">
        <v>134</v>
      </c>
      <c r="D32" s="14" t="s">
        <v>143</v>
      </c>
      <c r="E32" s="14" t="s">
        <v>144</v>
      </c>
      <c r="F32" s="15" t="s">
        <v>145</v>
      </c>
      <c r="G32" s="16" t="s">
        <v>146</v>
      </c>
      <c r="H32" s="17" t="s">
        <v>55</v>
      </c>
      <c r="I32" s="17">
        <v>35.25</v>
      </c>
      <c r="J32" s="23">
        <f t="shared" si="2"/>
        <v>6</v>
      </c>
      <c r="K32" s="24"/>
    </row>
    <row r="33" ht="19.9" customHeight="1" spans="1:11">
      <c r="A33" s="11">
        <v>30</v>
      </c>
      <c r="B33" s="12" t="s">
        <v>133</v>
      </c>
      <c r="C33" s="13" t="s">
        <v>134</v>
      </c>
      <c r="D33" s="14" t="s">
        <v>147</v>
      </c>
      <c r="E33" s="14" t="s">
        <v>148</v>
      </c>
      <c r="F33" s="15" t="s">
        <v>149</v>
      </c>
      <c r="G33" s="16" t="s">
        <v>150</v>
      </c>
      <c r="H33" s="17">
        <f>VLOOKUP(E33,[16]公布表!$C$4:$F$9,4,FALSE)</f>
        <v>67.2</v>
      </c>
      <c r="I33" s="17">
        <f t="shared" si="0"/>
        <v>68.41</v>
      </c>
      <c r="J33" s="23">
        <f t="shared" si="2"/>
        <v>4</v>
      </c>
      <c r="K33" s="24" t="str">
        <f t="shared" si="3"/>
        <v/>
      </c>
    </row>
    <row r="34" ht="19.9" customHeight="1" spans="1:11">
      <c r="A34" s="11">
        <v>31</v>
      </c>
      <c r="B34" s="12" t="s">
        <v>133</v>
      </c>
      <c r="C34" s="13" t="s">
        <v>134</v>
      </c>
      <c r="D34" s="18" t="s">
        <v>151</v>
      </c>
      <c r="E34" s="14" t="s">
        <v>152</v>
      </c>
      <c r="F34" s="15" t="s">
        <v>153</v>
      </c>
      <c r="G34" s="16" t="s">
        <v>154</v>
      </c>
      <c r="H34" s="17">
        <f>VLOOKUP(E34,[16]公布表!$C$4:$F$9,4,FALSE)</f>
        <v>76.8</v>
      </c>
      <c r="I34" s="17">
        <f t="shared" si="0"/>
        <v>72.21</v>
      </c>
      <c r="J34" s="23">
        <f t="shared" si="2"/>
        <v>3</v>
      </c>
      <c r="K34" s="24" t="str">
        <f t="shared" si="3"/>
        <v/>
      </c>
    </row>
    <row r="35" ht="19.9" customHeight="1" spans="1:11">
      <c r="A35" s="11">
        <v>32</v>
      </c>
      <c r="B35" s="12" t="s">
        <v>133</v>
      </c>
      <c r="C35" s="13" t="s">
        <v>134</v>
      </c>
      <c r="D35" s="18" t="s">
        <v>155</v>
      </c>
      <c r="E35" s="14" t="s">
        <v>156</v>
      </c>
      <c r="F35" s="15" t="s">
        <v>157</v>
      </c>
      <c r="G35" s="16" t="s">
        <v>158</v>
      </c>
      <c r="H35" s="17">
        <f>VLOOKUP(E35,[16]公布表!$C$4:$F$9,4,FALSE)</f>
        <v>84.8</v>
      </c>
      <c r="I35" s="17">
        <f t="shared" si="0"/>
        <v>75.65</v>
      </c>
      <c r="J35" s="23">
        <f t="shared" si="2"/>
        <v>2</v>
      </c>
      <c r="K35" s="24" t="str">
        <f t="shared" si="3"/>
        <v>是</v>
      </c>
    </row>
    <row r="36" ht="19.9" customHeight="1" spans="1:11">
      <c r="A36" s="4">
        <v>33</v>
      </c>
      <c r="B36" s="5" t="s">
        <v>159</v>
      </c>
      <c r="C36" s="6" t="s">
        <v>160</v>
      </c>
      <c r="D36" s="19" t="s">
        <v>161</v>
      </c>
      <c r="E36" s="7" t="s">
        <v>162</v>
      </c>
      <c r="F36" s="8" t="s">
        <v>163</v>
      </c>
      <c r="G36" s="9" t="s">
        <v>164</v>
      </c>
      <c r="H36" s="10">
        <f>VLOOKUP(E36,[17]公布表!$C$4:$F$6,4,FALSE)</f>
        <v>83</v>
      </c>
      <c r="I36" s="10">
        <f t="shared" si="0"/>
        <v>81.94</v>
      </c>
      <c r="J36" s="21">
        <f>RANK(I36,$I$36:$I$38)</f>
        <v>3</v>
      </c>
      <c r="K36" s="22" t="str">
        <f t="shared" si="1"/>
        <v/>
      </c>
    </row>
    <row r="37" ht="19.9" customHeight="1" spans="1:11">
      <c r="A37" s="4">
        <v>34</v>
      </c>
      <c r="B37" s="5" t="s">
        <v>159</v>
      </c>
      <c r="C37" s="6" t="s">
        <v>160</v>
      </c>
      <c r="D37" s="19" t="s">
        <v>165</v>
      </c>
      <c r="E37" s="7" t="s">
        <v>166</v>
      </c>
      <c r="F37" s="8" t="s">
        <v>167</v>
      </c>
      <c r="G37" s="9" t="s">
        <v>168</v>
      </c>
      <c r="H37" s="10">
        <f>VLOOKUP(E37,[17]公布表!$C$4:$F$6,4,FALSE)</f>
        <v>85.9</v>
      </c>
      <c r="I37" s="10">
        <f t="shared" ref="I37:I72" si="4">ROUND((G37+H37)*0.5,2)</f>
        <v>82.22</v>
      </c>
      <c r="J37" s="21">
        <f>RANK(I37,$I$36:$I$38)</f>
        <v>2</v>
      </c>
      <c r="K37" s="22" t="str">
        <f t="shared" si="1"/>
        <v/>
      </c>
    </row>
    <row r="38" ht="19.9" customHeight="1" spans="1:11">
      <c r="A38" s="4">
        <v>35</v>
      </c>
      <c r="B38" s="5" t="s">
        <v>159</v>
      </c>
      <c r="C38" s="6" t="s">
        <v>160</v>
      </c>
      <c r="D38" s="19" t="s">
        <v>169</v>
      </c>
      <c r="E38" s="7" t="s">
        <v>170</v>
      </c>
      <c r="F38" s="8" t="s">
        <v>171</v>
      </c>
      <c r="G38" s="9" t="s">
        <v>172</v>
      </c>
      <c r="H38" s="10">
        <f>VLOOKUP(E38,[17]公布表!$C$4:$F$6,4,FALSE)</f>
        <v>88.6</v>
      </c>
      <c r="I38" s="10">
        <f t="shared" si="4"/>
        <v>82.57</v>
      </c>
      <c r="J38" s="21">
        <f>RANK(I38,$I$36:$I$38)</f>
        <v>1</v>
      </c>
      <c r="K38" s="22" t="str">
        <f t="shared" si="1"/>
        <v>是</v>
      </c>
    </row>
    <row r="39" ht="19.9" customHeight="1" spans="1:11">
      <c r="A39" s="11">
        <v>36</v>
      </c>
      <c r="B39" s="12" t="s">
        <v>173</v>
      </c>
      <c r="C39" s="13" t="s">
        <v>174</v>
      </c>
      <c r="D39" s="18" t="s">
        <v>175</v>
      </c>
      <c r="E39" s="14" t="s">
        <v>176</v>
      </c>
      <c r="F39" s="15" t="s">
        <v>177</v>
      </c>
      <c r="G39" s="16" t="s">
        <v>178</v>
      </c>
      <c r="H39" s="17">
        <f>VLOOKUP(E39,[18]公布表!$C$4:$F$6,4,FALSE)</f>
        <v>83.5</v>
      </c>
      <c r="I39" s="17">
        <f t="shared" si="4"/>
        <v>77.29</v>
      </c>
      <c r="J39" s="23">
        <f>RANK(I39,$I$39:$I$41)</f>
        <v>1</v>
      </c>
      <c r="K39" s="24" t="str">
        <f t="shared" si="1"/>
        <v>是</v>
      </c>
    </row>
    <row r="40" ht="19.9" customHeight="1" spans="1:11">
      <c r="A40" s="11">
        <v>37</v>
      </c>
      <c r="B40" s="12" t="s">
        <v>173</v>
      </c>
      <c r="C40" s="13" t="s">
        <v>174</v>
      </c>
      <c r="D40" s="18" t="s">
        <v>179</v>
      </c>
      <c r="E40" s="14" t="s">
        <v>180</v>
      </c>
      <c r="F40" s="15" t="s">
        <v>181</v>
      </c>
      <c r="G40" s="16" t="s">
        <v>182</v>
      </c>
      <c r="H40" s="17">
        <f>VLOOKUP(E40,[18]公布表!$C$4:$F$6,4,FALSE)</f>
        <v>74.6</v>
      </c>
      <c r="I40" s="17">
        <f t="shared" si="4"/>
        <v>71.34</v>
      </c>
      <c r="J40" s="23">
        <f>RANK(I40,$I$39:$I$41)</f>
        <v>3</v>
      </c>
      <c r="K40" s="24" t="str">
        <f t="shared" si="1"/>
        <v/>
      </c>
    </row>
    <row r="41" ht="19.9" customHeight="1" spans="1:11">
      <c r="A41" s="11">
        <v>38</v>
      </c>
      <c r="B41" s="12" t="s">
        <v>173</v>
      </c>
      <c r="C41" s="13" t="s">
        <v>174</v>
      </c>
      <c r="D41" s="18" t="s">
        <v>183</v>
      </c>
      <c r="E41" s="14" t="s">
        <v>184</v>
      </c>
      <c r="F41" s="15" t="s">
        <v>185</v>
      </c>
      <c r="G41" s="16" t="s">
        <v>186</v>
      </c>
      <c r="H41" s="17">
        <f>VLOOKUP(E41,[18]公布表!$C$4:$F$6,4,FALSE)</f>
        <v>82.4</v>
      </c>
      <c r="I41" s="17">
        <f t="shared" si="4"/>
        <v>74.37</v>
      </c>
      <c r="J41" s="23">
        <f>RANK(I41,$I$39:$I$41)</f>
        <v>2</v>
      </c>
      <c r="K41" s="24" t="str">
        <f t="shared" si="1"/>
        <v/>
      </c>
    </row>
    <row r="42" ht="19.9" customHeight="1" spans="1:11">
      <c r="A42" s="4">
        <v>39</v>
      </c>
      <c r="B42" s="5" t="s">
        <v>187</v>
      </c>
      <c r="C42" s="6" t="s">
        <v>188</v>
      </c>
      <c r="D42" s="19" t="s">
        <v>189</v>
      </c>
      <c r="E42" s="7" t="s">
        <v>190</v>
      </c>
      <c r="F42" s="8" t="s">
        <v>191</v>
      </c>
      <c r="G42" s="9" t="s">
        <v>192</v>
      </c>
      <c r="H42" s="10">
        <f>VLOOKUP(E42,[19]公布表!$C$4:$F$6,4,FALSE)</f>
        <v>89.1</v>
      </c>
      <c r="I42" s="10">
        <f t="shared" si="4"/>
        <v>80.36</v>
      </c>
      <c r="J42" s="21">
        <f>RANK(I42,$I$42:$I$44)</f>
        <v>1</v>
      </c>
      <c r="K42" s="22" t="str">
        <f t="shared" si="1"/>
        <v>是</v>
      </c>
    </row>
    <row r="43" ht="19.9" customHeight="1" spans="1:11">
      <c r="A43" s="4">
        <v>40</v>
      </c>
      <c r="B43" s="5" t="s">
        <v>187</v>
      </c>
      <c r="C43" s="6" t="s">
        <v>188</v>
      </c>
      <c r="D43" s="5" t="s">
        <v>193</v>
      </c>
      <c r="E43" s="7" t="s">
        <v>194</v>
      </c>
      <c r="F43" s="8" t="s">
        <v>195</v>
      </c>
      <c r="G43" s="9" t="s">
        <v>196</v>
      </c>
      <c r="H43" s="10">
        <f>VLOOKUP(E43,[19]公布表!$C$4:$F$6,4,FALSE)</f>
        <v>77.2</v>
      </c>
      <c r="I43" s="10">
        <f t="shared" si="4"/>
        <v>73.64</v>
      </c>
      <c r="J43" s="21">
        <f>RANK(I43,$I$42:$I$44)</f>
        <v>2</v>
      </c>
      <c r="K43" s="22" t="str">
        <f t="shared" ref="K43:K74" si="5">IF(I43&gt;=60,IF(J43&lt;2,"是",""),"")</f>
        <v/>
      </c>
    </row>
    <row r="44" ht="19.9" customHeight="1" spans="1:11">
      <c r="A44" s="4">
        <v>41</v>
      </c>
      <c r="B44" s="5" t="s">
        <v>187</v>
      </c>
      <c r="C44" s="6" t="s">
        <v>188</v>
      </c>
      <c r="D44" s="5" t="s">
        <v>197</v>
      </c>
      <c r="E44" s="7" t="s">
        <v>198</v>
      </c>
      <c r="F44" s="8" t="s">
        <v>199</v>
      </c>
      <c r="G44" s="9" t="s">
        <v>200</v>
      </c>
      <c r="H44" s="10">
        <f>VLOOKUP(E44,[19]公布表!$C$4:$F$6,4,FALSE)</f>
        <v>76.4</v>
      </c>
      <c r="I44" s="10">
        <f t="shared" si="4"/>
        <v>71.68</v>
      </c>
      <c r="J44" s="21">
        <f>RANK(I44,$I$42:$I$44)</f>
        <v>3</v>
      </c>
      <c r="K44" s="22" t="str">
        <f t="shared" si="5"/>
        <v/>
      </c>
    </row>
    <row r="45" ht="19.9" customHeight="1" spans="1:11">
      <c r="A45" s="11">
        <v>42</v>
      </c>
      <c r="B45" s="12" t="s">
        <v>201</v>
      </c>
      <c r="C45" s="13" t="s">
        <v>202</v>
      </c>
      <c r="D45" s="12" t="s">
        <v>203</v>
      </c>
      <c r="E45" s="14" t="s">
        <v>204</v>
      </c>
      <c r="F45" s="15" t="s">
        <v>205</v>
      </c>
      <c r="G45" s="16" t="s">
        <v>206</v>
      </c>
      <c r="H45" s="17">
        <f>VLOOKUP(E45,[20]公布表!$C$4:$F$6,4,FALSE)</f>
        <v>85.9</v>
      </c>
      <c r="I45" s="17">
        <f t="shared" si="4"/>
        <v>83.2</v>
      </c>
      <c r="J45" s="23">
        <f>RANK(I45,$I$45:$I$47)</f>
        <v>1</v>
      </c>
      <c r="K45" s="24" t="str">
        <f t="shared" si="5"/>
        <v>是</v>
      </c>
    </row>
    <row r="46" ht="19.9" customHeight="1" spans="1:11">
      <c r="A46" s="11">
        <v>43</v>
      </c>
      <c r="B46" s="12" t="s">
        <v>201</v>
      </c>
      <c r="C46" s="13" t="s">
        <v>202</v>
      </c>
      <c r="D46" s="12" t="s">
        <v>207</v>
      </c>
      <c r="E46" s="14" t="s">
        <v>208</v>
      </c>
      <c r="F46" s="15" t="s">
        <v>209</v>
      </c>
      <c r="G46" s="16" t="s">
        <v>210</v>
      </c>
      <c r="H46" s="17">
        <f>VLOOKUP(E46,[20]公布表!$C$4:$F$6,4,FALSE)</f>
        <v>82.6</v>
      </c>
      <c r="I46" s="17">
        <f t="shared" si="4"/>
        <v>79.3</v>
      </c>
      <c r="J46" s="23">
        <f>RANK(I46,$I$45:$I$47)</f>
        <v>2</v>
      </c>
      <c r="K46" s="24" t="str">
        <f t="shared" si="5"/>
        <v/>
      </c>
    </row>
    <row r="47" ht="19.9" customHeight="1" spans="1:11">
      <c r="A47" s="11">
        <v>44</v>
      </c>
      <c r="B47" s="12" t="s">
        <v>201</v>
      </c>
      <c r="C47" s="13" t="s">
        <v>202</v>
      </c>
      <c r="D47" s="12" t="s">
        <v>211</v>
      </c>
      <c r="E47" s="14" t="s">
        <v>212</v>
      </c>
      <c r="F47" s="15" t="s">
        <v>213</v>
      </c>
      <c r="G47" s="16" t="s">
        <v>214</v>
      </c>
      <c r="H47" s="17" t="s">
        <v>55</v>
      </c>
      <c r="I47" s="17">
        <v>35.77</v>
      </c>
      <c r="J47" s="23">
        <f>RANK(I47,$I$45:$I$47)</f>
        <v>3</v>
      </c>
      <c r="K47" s="24"/>
    </row>
    <row r="48" ht="19.9" customHeight="1" spans="1:11">
      <c r="A48" s="4">
        <v>45</v>
      </c>
      <c r="B48" s="5" t="s">
        <v>215</v>
      </c>
      <c r="C48" s="6" t="s">
        <v>216</v>
      </c>
      <c r="D48" s="5" t="s">
        <v>217</v>
      </c>
      <c r="E48" s="7" t="s">
        <v>218</v>
      </c>
      <c r="F48" s="8" t="s">
        <v>219</v>
      </c>
      <c r="G48" s="9" t="s">
        <v>220</v>
      </c>
      <c r="H48" s="10">
        <f>VLOOKUP(E48,[21]公布表!$C$4:$F$6,4,FALSE)</f>
        <v>70.9</v>
      </c>
      <c r="I48" s="10">
        <f t="shared" si="4"/>
        <v>70.31</v>
      </c>
      <c r="J48" s="21">
        <f>RANK(I48,$I$48:$I$50)</f>
        <v>3</v>
      </c>
      <c r="K48" s="22" t="str">
        <f t="shared" si="5"/>
        <v/>
      </c>
    </row>
    <row r="49" ht="19.9" customHeight="1" spans="1:11">
      <c r="A49" s="4">
        <v>46</v>
      </c>
      <c r="B49" s="5" t="s">
        <v>215</v>
      </c>
      <c r="C49" s="6" t="s">
        <v>216</v>
      </c>
      <c r="D49" s="5" t="s">
        <v>221</v>
      </c>
      <c r="E49" s="7" t="s">
        <v>222</v>
      </c>
      <c r="F49" s="8" t="s">
        <v>223</v>
      </c>
      <c r="G49" s="9" t="s">
        <v>224</v>
      </c>
      <c r="H49" s="10">
        <f>VLOOKUP(E49,[21]公布表!$C$4:$F$6,4,FALSE)</f>
        <v>82.6</v>
      </c>
      <c r="I49" s="10">
        <f t="shared" si="4"/>
        <v>75.74</v>
      </c>
      <c r="J49" s="21">
        <f>RANK(I49,$I$48:$I$50)</f>
        <v>1</v>
      </c>
      <c r="K49" s="22" t="str">
        <f t="shared" si="5"/>
        <v>是</v>
      </c>
    </row>
    <row r="50" ht="19.9" customHeight="1" spans="1:11">
      <c r="A50" s="4">
        <v>47</v>
      </c>
      <c r="B50" s="5" t="s">
        <v>215</v>
      </c>
      <c r="C50" s="6" t="s">
        <v>216</v>
      </c>
      <c r="D50" s="5" t="s">
        <v>225</v>
      </c>
      <c r="E50" s="7" t="s">
        <v>226</v>
      </c>
      <c r="F50" s="8" t="s">
        <v>227</v>
      </c>
      <c r="G50" s="9" t="s">
        <v>228</v>
      </c>
      <c r="H50" s="10">
        <f>VLOOKUP(E50,[21]公布表!$C$4:$F$6,4,FALSE)</f>
        <v>81.3</v>
      </c>
      <c r="I50" s="10">
        <f t="shared" si="4"/>
        <v>74.07</v>
      </c>
      <c r="J50" s="21">
        <f>RANK(I50,$I$48:$I$50)</f>
        <v>2</v>
      </c>
      <c r="K50" s="22" t="str">
        <f t="shared" si="5"/>
        <v/>
      </c>
    </row>
    <row r="51" ht="19.9" customHeight="1" spans="1:11">
      <c r="A51" s="11">
        <v>48</v>
      </c>
      <c r="B51" s="12" t="s">
        <v>229</v>
      </c>
      <c r="C51" s="13" t="s">
        <v>230</v>
      </c>
      <c r="D51" s="12" t="s">
        <v>231</v>
      </c>
      <c r="E51" s="14" t="s">
        <v>232</v>
      </c>
      <c r="F51" s="15" t="s">
        <v>233</v>
      </c>
      <c r="G51" s="16" t="s">
        <v>234</v>
      </c>
      <c r="H51" s="17">
        <f>VLOOKUP(E51,[22]公布表!$C$4:$F$6,4,FALSE)</f>
        <v>72.6</v>
      </c>
      <c r="I51" s="17">
        <f t="shared" si="4"/>
        <v>73.53</v>
      </c>
      <c r="J51" s="23">
        <f>RANK(I51,$I$51:$I$53)</f>
        <v>1</v>
      </c>
      <c r="K51" s="24" t="str">
        <f t="shared" si="5"/>
        <v>是</v>
      </c>
    </row>
    <row r="52" ht="19.9" customHeight="1" spans="1:11">
      <c r="A52" s="11">
        <v>49</v>
      </c>
      <c r="B52" s="12" t="s">
        <v>229</v>
      </c>
      <c r="C52" s="13" t="s">
        <v>230</v>
      </c>
      <c r="D52" s="12" t="s">
        <v>235</v>
      </c>
      <c r="E52" s="14" t="s">
        <v>236</v>
      </c>
      <c r="F52" s="15" t="s">
        <v>237</v>
      </c>
      <c r="G52" s="16" t="s">
        <v>238</v>
      </c>
      <c r="H52" s="17">
        <f>VLOOKUP(E52,[22]公布表!$C$4:$F$6,4,FALSE)</f>
        <v>65</v>
      </c>
      <c r="I52" s="17">
        <f t="shared" si="4"/>
        <v>68.42</v>
      </c>
      <c r="J52" s="23">
        <f>RANK(I52,$I$51:$I$53)</f>
        <v>3</v>
      </c>
      <c r="K52" s="24" t="str">
        <f t="shared" si="5"/>
        <v/>
      </c>
    </row>
    <row r="53" ht="19.9" customHeight="1" spans="1:11">
      <c r="A53" s="11">
        <v>50</v>
      </c>
      <c r="B53" s="12" t="s">
        <v>229</v>
      </c>
      <c r="C53" s="13" t="s">
        <v>230</v>
      </c>
      <c r="D53" s="12" t="s">
        <v>239</v>
      </c>
      <c r="E53" s="14" t="s">
        <v>240</v>
      </c>
      <c r="F53" s="15" t="s">
        <v>241</v>
      </c>
      <c r="G53" s="16" t="s">
        <v>242</v>
      </c>
      <c r="H53" s="17">
        <f>VLOOKUP(E53,[22]公布表!$C$4:$F$6,4,FALSE)</f>
        <v>72.2</v>
      </c>
      <c r="I53" s="17">
        <f t="shared" si="4"/>
        <v>69.12</v>
      </c>
      <c r="J53" s="23">
        <f>RANK(I53,$I$51:$I$53)</f>
        <v>2</v>
      </c>
      <c r="K53" s="24" t="str">
        <f t="shared" si="5"/>
        <v/>
      </c>
    </row>
    <row r="54" ht="19.9" customHeight="1" spans="1:11">
      <c r="A54" s="4">
        <v>51</v>
      </c>
      <c r="B54" s="5" t="s">
        <v>243</v>
      </c>
      <c r="C54" s="6" t="s">
        <v>230</v>
      </c>
      <c r="D54" s="5" t="s">
        <v>244</v>
      </c>
      <c r="E54" s="7" t="s">
        <v>245</v>
      </c>
      <c r="F54" s="8" t="s">
        <v>246</v>
      </c>
      <c r="G54" s="9" t="s">
        <v>247</v>
      </c>
      <c r="H54" s="10">
        <f>VLOOKUP(E54,[23]公布表!$C$4:$F$6,4,FALSE)</f>
        <v>73.8</v>
      </c>
      <c r="I54" s="10">
        <f t="shared" si="4"/>
        <v>72.19</v>
      </c>
      <c r="J54" s="21">
        <f>RANK(I54,$I$54:$I$56)</f>
        <v>2</v>
      </c>
      <c r="K54" s="22" t="str">
        <f t="shared" si="5"/>
        <v/>
      </c>
    </row>
    <row r="55" ht="19.9" customHeight="1" spans="1:11">
      <c r="A55" s="4">
        <v>52</v>
      </c>
      <c r="B55" s="5" t="s">
        <v>243</v>
      </c>
      <c r="C55" s="6" t="s">
        <v>230</v>
      </c>
      <c r="D55" s="5" t="s">
        <v>248</v>
      </c>
      <c r="E55" s="7" t="s">
        <v>249</v>
      </c>
      <c r="F55" s="8" t="s">
        <v>250</v>
      </c>
      <c r="G55" s="9" t="s">
        <v>150</v>
      </c>
      <c r="H55" s="10" t="s">
        <v>55</v>
      </c>
      <c r="I55" s="10">
        <v>34.81</v>
      </c>
      <c r="J55" s="21">
        <f>RANK(I55,$I$54:$I$56)</f>
        <v>3</v>
      </c>
      <c r="K55" s="22"/>
    </row>
    <row r="56" ht="19.9" customHeight="1" spans="1:11">
      <c r="A56" s="4">
        <v>53</v>
      </c>
      <c r="B56" s="5" t="s">
        <v>243</v>
      </c>
      <c r="C56" s="6" t="s">
        <v>230</v>
      </c>
      <c r="D56" s="5" t="s">
        <v>251</v>
      </c>
      <c r="E56" s="7" t="s">
        <v>252</v>
      </c>
      <c r="F56" s="8" t="s">
        <v>253</v>
      </c>
      <c r="G56" s="9" t="s">
        <v>254</v>
      </c>
      <c r="H56" s="10">
        <f>VLOOKUP(E56,[23]公布表!$C$4:$F$6,4,FALSE)</f>
        <v>86.4</v>
      </c>
      <c r="I56" s="10">
        <f t="shared" si="4"/>
        <v>77.49</v>
      </c>
      <c r="J56" s="21">
        <f>RANK(I56,$I$54:$I$56)</f>
        <v>1</v>
      </c>
      <c r="K56" s="22" t="str">
        <f t="shared" si="5"/>
        <v>是</v>
      </c>
    </row>
    <row r="57" ht="19.9" customHeight="1" spans="1:11">
      <c r="A57" s="11">
        <v>54</v>
      </c>
      <c r="B57" s="12" t="s">
        <v>255</v>
      </c>
      <c r="C57" s="13" t="s">
        <v>230</v>
      </c>
      <c r="D57" s="12" t="s">
        <v>256</v>
      </c>
      <c r="E57" s="14" t="s">
        <v>257</v>
      </c>
      <c r="F57" s="15" t="s">
        <v>258</v>
      </c>
      <c r="G57" s="16" t="s">
        <v>259</v>
      </c>
      <c r="H57" s="17">
        <f>VLOOKUP(E57,[3]公布表!$C$4:$F$7,4,FALSE)</f>
        <v>68.7</v>
      </c>
      <c r="I57" s="17">
        <f t="shared" si="4"/>
        <v>66.62</v>
      </c>
      <c r="J57" s="23">
        <f>RANK(I57,$I$57:$I$60)</f>
        <v>3</v>
      </c>
      <c r="K57" s="24" t="str">
        <f>IF(I57&gt;=60,IF(J57&lt;3,"是",""),"")</f>
        <v/>
      </c>
    </row>
    <row r="58" ht="19.9" customHeight="1" spans="1:11">
      <c r="A58" s="11">
        <v>55</v>
      </c>
      <c r="B58" s="12" t="s">
        <v>255</v>
      </c>
      <c r="C58" s="13" t="s">
        <v>230</v>
      </c>
      <c r="D58" s="12" t="s">
        <v>260</v>
      </c>
      <c r="E58" s="14" t="s">
        <v>261</v>
      </c>
      <c r="F58" s="15" t="s">
        <v>262</v>
      </c>
      <c r="G58" s="16" t="s">
        <v>263</v>
      </c>
      <c r="H58" s="17">
        <f>VLOOKUP(E58,[3]公布表!$C$4:$F$7,4,FALSE)</f>
        <v>81.9</v>
      </c>
      <c r="I58" s="17">
        <f t="shared" si="4"/>
        <v>72.85</v>
      </c>
      <c r="J58" s="23">
        <f>RANK(I58,$I$57:$I$60)</f>
        <v>1</v>
      </c>
      <c r="K58" s="24" t="str">
        <f>IF(I58&gt;=60,IF(J58&lt;3,"是",""),"")</f>
        <v>是</v>
      </c>
    </row>
    <row r="59" ht="19.9" customHeight="1" spans="1:11">
      <c r="A59" s="11">
        <v>56</v>
      </c>
      <c r="B59" s="12" t="s">
        <v>255</v>
      </c>
      <c r="C59" s="13" t="s">
        <v>230</v>
      </c>
      <c r="D59" s="12" t="s">
        <v>264</v>
      </c>
      <c r="E59" s="14" t="s">
        <v>265</v>
      </c>
      <c r="F59" s="15" t="s">
        <v>266</v>
      </c>
      <c r="G59" s="16" t="s">
        <v>267</v>
      </c>
      <c r="H59" s="17">
        <f>VLOOKUP(E59,[3]公布表!$C$4:$F$7,4,FALSE)</f>
        <v>77.8</v>
      </c>
      <c r="I59" s="17">
        <f t="shared" si="4"/>
        <v>69.32</v>
      </c>
      <c r="J59" s="23">
        <f>RANK(I59,$I$57:$I$60)</f>
        <v>2</v>
      </c>
      <c r="K59" s="24" t="str">
        <f>IF(I59&gt;=60,IF(J59&lt;3,"是",""),"")</f>
        <v>是</v>
      </c>
    </row>
    <row r="60" ht="19.9" customHeight="1" spans="1:11">
      <c r="A60" s="11">
        <v>57</v>
      </c>
      <c r="B60" s="12" t="s">
        <v>255</v>
      </c>
      <c r="C60" s="13" t="s">
        <v>230</v>
      </c>
      <c r="D60" s="12" t="s">
        <v>268</v>
      </c>
      <c r="E60" s="14" t="s">
        <v>269</v>
      </c>
      <c r="F60" s="15" t="s">
        <v>270</v>
      </c>
      <c r="G60" s="16" t="s">
        <v>271</v>
      </c>
      <c r="H60" s="17" t="s">
        <v>55</v>
      </c>
      <c r="I60" s="17">
        <v>30.04</v>
      </c>
      <c r="J60" s="23">
        <f>RANK(I60,$I$57:$I$60)</f>
        <v>4</v>
      </c>
      <c r="K60" s="24"/>
    </row>
    <row r="61" ht="19.9" customHeight="1" spans="1:11">
      <c r="A61" s="4">
        <v>58</v>
      </c>
      <c r="B61" s="5" t="s">
        <v>272</v>
      </c>
      <c r="C61" s="6" t="s">
        <v>230</v>
      </c>
      <c r="D61" s="5" t="s">
        <v>273</v>
      </c>
      <c r="E61" s="7" t="s">
        <v>274</v>
      </c>
      <c r="F61" s="8" t="s">
        <v>275</v>
      </c>
      <c r="G61" s="9" t="s">
        <v>276</v>
      </c>
      <c r="H61" s="10">
        <f>VLOOKUP(E61,[6]公布表!$C$4:$F$7,4,FALSE)</f>
        <v>83.6</v>
      </c>
      <c r="I61" s="10">
        <f t="shared" si="4"/>
        <v>76.11</v>
      </c>
      <c r="J61" s="21">
        <f>RANK(I61,$I$61:$I$61)</f>
        <v>1</v>
      </c>
      <c r="K61" s="22" t="str">
        <f t="shared" si="5"/>
        <v>是</v>
      </c>
    </row>
    <row r="62" ht="19.9" customHeight="1" spans="1:11">
      <c r="A62" s="11">
        <v>59</v>
      </c>
      <c r="B62" s="12" t="s">
        <v>277</v>
      </c>
      <c r="C62" s="13" t="s">
        <v>230</v>
      </c>
      <c r="D62" s="12" t="s">
        <v>278</v>
      </c>
      <c r="E62" s="14" t="s">
        <v>279</v>
      </c>
      <c r="F62" s="15" t="s">
        <v>280</v>
      </c>
      <c r="G62" s="16" t="s">
        <v>281</v>
      </c>
      <c r="H62" s="17">
        <f>VLOOKUP(E62,[24]公布表!$C$4:$F$6,4,FALSE)</f>
        <v>68.2</v>
      </c>
      <c r="I62" s="17">
        <f t="shared" si="4"/>
        <v>72.83</v>
      </c>
      <c r="J62" s="23">
        <f>RANK(I62,$I$62:$I$64)</f>
        <v>2</v>
      </c>
      <c r="K62" s="24" t="str">
        <f t="shared" si="5"/>
        <v/>
      </c>
    </row>
    <row r="63" ht="19.9" customHeight="1" spans="1:11">
      <c r="A63" s="11">
        <v>60</v>
      </c>
      <c r="B63" s="12" t="s">
        <v>277</v>
      </c>
      <c r="C63" s="13" t="s">
        <v>230</v>
      </c>
      <c r="D63" s="12" t="s">
        <v>282</v>
      </c>
      <c r="E63" s="14" t="s">
        <v>283</v>
      </c>
      <c r="F63" s="15" t="s">
        <v>284</v>
      </c>
      <c r="G63" s="16" t="s">
        <v>285</v>
      </c>
      <c r="H63" s="17">
        <f>VLOOKUP(E63,[24]公布表!$C$4:$F$6,4,FALSE)</f>
        <v>91.4</v>
      </c>
      <c r="I63" s="17">
        <f t="shared" si="4"/>
        <v>77.51</v>
      </c>
      <c r="J63" s="23">
        <f>RANK(I63,$I$62:$I$64)</f>
        <v>1</v>
      </c>
      <c r="K63" s="24" t="str">
        <f t="shared" si="5"/>
        <v>是</v>
      </c>
    </row>
    <row r="64" ht="19.9" customHeight="1" spans="1:11">
      <c r="A64" s="11">
        <v>61</v>
      </c>
      <c r="B64" s="12" t="s">
        <v>277</v>
      </c>
      <c r="C64" s="13" t="s">
        <v>230</v>
      </c>
      <c r="D64" s="12" t="s">
        <v>286</v>
      </c>
      <c r="E64" s="14" t="s">
        <v>287</v>
      </c>
      <c r="F64" s="15" t="s">
        <v>117</v>
      </c>
      <c r="G64" s="16" t="s">
        <v>288</v>
      </c>
      <c r="H64" s="17">
        <f>VLOOKUP(E64,[24]公布表!$C$4:$F$6,4,FALSE)</f>
        <v>71</v>
      </c>
      <c r="I64" s="17">
        <f t="shared" si="4"/>
        <v>66.19</v>
      </c>
      <c r="J64" s="23">
        <f>RANK(I64,$I$62:$I$64)</f>
        <v>3</v>
      </c>
      <c r="K64" s="24" t="str">
        <f t="shared" si="5"/>
        <v/>
      </c>
    </row>
    <row r="65" ht="19.9" customHeight="1" spans="1:11">
      <c r="A65" s="4">
        <v>62</v>
      </c>
      <c r="B65" s="5" t="s">
        <v>289</v>
      </c>
      <c r="C65" s="6" t="s">
        <v>290</v>
      </c>
      <c r="D65" s="5" t="s">
        <v>291</v>
      </c>
      <c r="E65" s="7" t="s">
        <v>292</v>
      </c>
      <c r="F65" s="8" t="s">
        <v>293</v>
      </c>
      <c r="G65" s="9" t="s">
        <v>294</v>
      </c>
      <c r="H65" s="10">
        <f>VLOOKUP(E65,[25]公布表!$C$4:$F$6,4,FALSE)</f>
        <v>85.4</v>
      </c>
      <c r="I65" s="10">
        <f t="shared" si="4"/>
        <v>82.22</v>
      </c>
      <c r="J65" s="21">
        <f>RANK(I65,$I$65:$I$67)</f>
        <v>1</v>
      </c>
      <c r="K65" s="22" t="str">
        <f t="shared" si="5"/>
        <v>是</v>
      </c>
    </row>
    <row r="66" ht="19.9" customHeight="1" spans="1:11">
      <c r="A66" s="4">
        <v>63</v>
      </c>
      <c r="B66" s="5" t="s">
        <v>289</v>
      </c>
      <c r="C66" s="6" t="s">
        <v>290</v>
      </c>
      <c r="D66" s="5" t="s">
        <v>295</v>
      </c>
      <c r="E66" s="7" t="s">
        <v>296</v>
      </c>
      <c r="F66" s="8" t="s">
        <v>297</v>
      </c>
      <c r="G66" s="9" t="s">
        <v>298</v>
      </c>
      <c r="H66" s="10">
        <f>VLOOKUP(E66,[25]公布表!$C$4:$F$6,4,FALSE)</f>
        <v>81.1</v>
      </c>
      <c r="I66" s="10">
        <f t="shared" si="4"/>
        <v>78.93</v>
      </c>
      <c r="J66" s="21">
        <f>RANK(I66,$I$65:$I$67)</f>
        <v>3</v>
      </c>
      <c r="K66" s="22" t="str">
        <f t="shared" si="5"/>
        <v/>
      </c>
    </row>
    <row r="67" ht="19.9" customHeight="1" spans="1:11">
      <c r="A67" s="4">
        <v>64</v>
      </c>
      <c r="B67" s="5" t="s">
        <v>289</v>
      </c>
      <c r="C67" s="6" t="s">
        <v>290</v>
      </c>
      <c r="D67" s="5" t="s">
        <v>299</v>
      </c>
      <c r="E67" s="7" t="s">
        <v>300</v>
      </c>
      <c r="F67" s="8" t="s">
        <v>301</v>
      </c>
      <c r="G67" s="9" t="s">
        <v>302</v>
      </c>
      <c r="H67" s="10">
        <f>VLOOKUP(E67,[25]公布表!$C$4:$F$6,4,FALSE)</f>
        <v>83.5</v>
      </c>
      <c r="I67" s="10">
        <f t="shared" si="4"/>
        <v>79.35</v>
      </c>
      <c r="J67" s="21">
        <f>RANK(I67,$I$65:$I$67)</f>
        <v>2</v>
      </c>
      <c r="K67" s="22" t="str">
        <f t="shared" si="5"/>
        <v/>
      </c>
    </row>
    <row r="68" ht="19.9" customHeight="1" spans="1:11">
      <c r="A68" s="11">
        <v>65</v>
      </c>
      <c r="B68" s="12" t="s">
        <v>303</v>
      </c>
      <c r="C68" s="13" t="s">
        <v>290</v>
      </c>
      <c r="D68" s="12" t="s">
        <v>304</v>
      </c>
      <c r="E68" s="14" t="s">
        <v>305</v>
      </c>
      <c r="F68" s="15" t="s">
        <v>306</v>
      </c>
      <c r="G68" s="16" t="s">
        <v>307</v>
      </c>
      <c r="H68" s="17">
        <f>VLOOKUP(E68,[2]公布表!$C$4:$F$8,4,FALSE)</f>
        <v>81.5</v>
      </c>
      <c r="I68" s="17">
        <f t="shared" si="4"/>
        <v>77.04</v>
      </c>
      <c r="J68" s="23">
        <f>RANK(I68,$I$68:$I$72)</f>
        <v>2</v>
      </c>
      <c r="K68" s="24" t="str">
        <f>IF(I68&gt;=60,IF(J68&lt;3,"是",""),"")</f>
        <v>是</v>
      </c>
    </row>
    <row r="69" ht="19.9" customHeight="1" spans="1:11">
      <c r="A69" s="11">
        <v>66</v>
      </c>
      <c r="B69" s="12" t="s">
        <v>303</v>
      </c>
      <c r="C69" s="13" t="s">
        <v>290</v>
      </c>
      <c r="D69" s="12" t="s">
        <v>308</v>
      </c>
      <c r="E69" s="14" t="s">
        <v>309</v>
      </c>
      <c r="F69" s="15" t="s">
        <v>310</v>
      </c>
      <c r="G69" s="16" t="s">
        <v>311</v>
      </c>
      <c r="H69" s="17">
        <f>VLOOKUP(E69,[2]公布表!$C$4:$F$8,4,FALSE)</f>
        <v>82.6</v>
      </c>
      <c r="I69" s="17">
        <f t="shared" si="4"/>
        <v>76.97</v>
      </c>
      <c r="J69" s="23">
        <f>RANK(I69,$I$68:$I$72)</f>
        <v>3</v>
      </c>
      <c r="K69" s="24" t="str">
        <f>IF(I69&gt;=60,IF(J69&lt;3,"是",""),"")</f>
        <v/>
      </c>
    </row>
    <row r="70" ht="19.9" customHeight="1" spans="1:11">
      <c r="A70" s="11">
        <v>67</v>
      </c>
      <c r="B70" s="12" t="s">
        <v>303</v>
      </c>
      <c r="C70" s="13" t="s">
        <v>290</v>
      </c>
      <c r="D70" s="12" t="s">
        <v>312</v>
      </c>
      <c r="E70" s="14" t="s">
        <v>313</v>
      </c>
      <c r="F70" s="15" t="s">
        <v>314</v>
      </c>
      <c r="G70" s="16" t="s">
        <v>315</v>
      </c>
      <c r="H70" s="17">
        <f>VLOOKUP(E70,[2]公布表!$C$4:$F$8,4,FALSE)</f>
        <v>84.1</v>
      </c>
      <c r="I70" s="17">
        <f t="shared" si="4"/>
        <v>77.05</v>
      </c>
      <c r="J70" s="23">
        <f>RANK(I70,$I$68:$I$72)</f>
        <v>1</v>
      </c>
      <c r="K70" s="24" t="str">
        <f>IF(I70&gt;=60,IF(J70&lt;3,"是",""),"")</f>
        <v>是</v>
      </c>
    </row>
    <row r="71" ht="19.9" customHeight="1" spans="1:11">
      <c r="A71" s="11">
        <v>68</v>
      </c>
      <c r="B71" s="12" t="s">
        <v>303</v>
      </c>
      <c r="C71" s="13" t="s">
        <v>290</v>
      </c>
      <c r="D71" s="12" t="s">
        <v>316</v>
      </c>
      <c r="E71" s="14" t="s">
        <v>317</v>
      </c>
      <c r="F71" s="15" t="s">
        <v>318</v>
      </c>
      <c r="G71" s="16" t="s">
        <v>319</v>
      </c>
      <c r="H71" s="17">
        <f>VLOOKUP(E71,[2]公布表!$C$4:$F$8,4,FALSE)</f>
        <v>70.9</v>
      </c>
      <c r="I71" s="17">
        <f t="shared" si="4"/>
        <v>69.64</v>
      </c>
      <c r="J71" s="23">
        <f>RANK(I71,$I$68:$I$72)</f>
        <v>5</v>
      </c>
      <c r="K71" s="24" t="str">
        <f>IF(I71&gt;=60,IF(J71&lt;3,"是",""),"")</f>
        <v/>
      </c>
    </row>
    <row r="72" ht="19.9" customHeight="1" spans="1:11">
      <c r="A72" s="11">
        <v>69</v>
      </c>
      <c r="B72" s="12" t="s">
        <v>303</v>
      </c>
      <c r="C72" s="13" t="s">
        <v>290</v>
      </c>
      <c r="D72" s="12" t="s">
        <v>320</v>
      </c>
      <c r="E72" s="14" t="s">
        <v>321</v>
      </c>
      <c r="F72" s="15" t="s">
        <v>322</v>
      </c>
      <c r="G72" s="16" t="s">
        <v>323</v>
      </c>
      <c r="H72" s="17">
        <f>VLOOKUP(E72,[2]公布表!$C$4:$F$8,4,FALSE)</f>
        <v>80.9</v>
      </c>
      <c r="I72" s="17">
        <f t="shared" si="4"/>
        <v>71.26</v>
      </c>
      <c r="J72" s="23">
        <f>RANK(I72,$I$68:$I$72)</f>
        <v>4</v>
      </c>
      <c r="K72" s="24" t="str">
        <f>IF(I72&gt;=60,IF(J72&lt;3,"是",""),"")</f>
        <v/>
      </c>
    </row>
    <row r="73" ht="19.9" customHeight="1" spans="1:11">
      <c r="A73" s="4">
        <v>70</v>
      </c>
      <c r="B73" s="5" t="s">
        <v>324</v>
      </c>
      <c r="C73" s="6" t="s">
        <v>325</v>
      </c>
      <c r="D73" s="5" t="s">
        <v>326</v>
      </c>
      <c r="E73" s="7" t="s">
        <v>327</v>
      </c>
      <c r="F73" s="8" t="s">
        <v>195</v>
      </c>
      <c r="G73" s="9" t="s">
        <v>328</v>
      </c>
      <c r="H73" s="10">
        <f>VLOOKUP(E73,[26]公布表!$C$4:$F$6,4,FALSE)</f>
        <v>79</v>
      </c>
      <c r="I73" s="10">
        <f t="shared" ref="I69:I100" si="6">ROUND((G73+H73)*0.5,2)</f>
        <v>76.75</v>
      </c>
      <c r="J73" s="21">
        <f>RANK(I73,$I$73:$I$75)</f>
        <v>1</v>
      </c>
      <c r="K73" s="22" t="str">
        <f t="shared" si="5"/>
        <v>是</v>
      </c>
    </row>
    <row r="74" ht="19.9" customHeight="1" spans="1:11">
      <c r="A74" s="4">
        <v>71</v>
      </c>
      <c r="B74" s="5" t="s">
        <v>324</v>
      </c>
      <c r="C74" s="6" t="s">
        <v>325</v>
      </c>
      <c r="D74" s="5" t="s">
        <v>329</v>
      </c>
      <c r="E74" s="7" t="s">
        <v>330</v>
      </c>
      <c r="F74" s="8" t="s">
        <v>331</v>
      </c>
      <c r="G74" s="9" t="s">
        <v>178</v>
      </c>
      <c r="H74" s="10">
        <f>VLOOKUP(E74,[26]公布表!$C$4:$F$6,4,FALSE)</f>
        <v>74.7</v>
      </c>
      <c r="I74" s="10">
        <f t="shared" si="6"/>
        <v>72.89</v>
      </c>
      <c r="J74" s="21">
        <f>RANK(I74,$I$73:$I$75)</f>
        <v>2</v>
      </c>
      <c r="K74" s="22" t="str">
        <f t="shared" si="5"/>
        <v/>
      </c>
    </row>
    <row r="75" ht="19.9" customHeight="1" spans="1:11">
      <c r="A75" s="4">
        <v>72</v>
      </c>
      <c r="B75" s="5" t="s">
        <v>324</v>
      </c>
      <c r="C75" s="6" t="s">
        <v>325</v>
      </c>
      <c r="D75" s="5" t="s">
        <v>332</v>
      </c>
      <c r="E75" s="7" t="s">
        <v>333</v>
      </c>
      <c r="F75" s="8" t="s">
        <v>334</v>
      </c>
      <c r="G75" s="9" t="s">
        <v>335</v>
      </c>
      <c r="H75" s="10">
        <f>VLOOKUP(E75,[26]公布表!$C$4:$F$6,4,FALSE)</f>
        <v>73.7</v>
      </c>
      <c r="I75" s="10">
        <f t="shared" si="6"/>
        <v>72.35</v>
      </c>
      <c r="J75" s="21">
        <f>RANK(I75,$I$73:$I$75)</f>
        <v>3</v>
      </c>
      <c r="K75" s="22" t="str">
        <f t="shared" ref="K75:K106" si="7">IF(I75&gt;=60,IF(J75&lt;2,"是",""),"")</f>
        <v/>
      </c>
    </row>
    <row r="76" ht="19.9" customHeight="1" spans="1:11">
      <c r="A76" s="11">
        <v>73</v>
      </c>
      <c r="B76" s="12" t="s">
        <v>336</v>
      </c>
      <c r="C76" s="13" t="s">
        <v>337</v>
      </c>
      <c r="D76" s="12" t="s">
        <v>338</v>
      </c>
      <c r="E76" s="14" t="s">
        <v>339</v>
      </c>
      <c r="F76" s="15" t="s">
        <v>340</v>
      </c>
      <c r="G76" s="16" t="s">
        <v>341</v>
      </c>
      <c r="H76" s="17">
        <f>VLOOKUP(E76,[27]公布表!$C$4:$F$6,4,FALSE)</f>
        <v>77.8</v>
      </c>
      <c r="I76" s="17">
        <f t="shared" si="6"/>
        <v>76.65</v>
      </c>
      <c r="J76" s="23">
        <f>RANK(I76,$I$76:$I$78)</f>
        <v>1</v>
      </c>
      <c r="K76" s="24" t="str">
        <f t="shared" si="7"/>
        <v>是</v>
      </c>
    </row>
    <row r="77" ht="19.9" customHeight="1" spans="1:11">
      <c r="A77" s="11">
        <v>74</v>
      </c>
      <c r="B77" s="12" t="s">
        <v>336</v>
      </c>
      <c r="C77" s="13" t="s">
        <v>337</v>
      </c>
      <c r="D77" s="12" t="s">
        <v>342</v>
      </c>
      <c r="E77" s="14" t="s">
        <v>343</v>
      </c>
      <c r="F77" s="15" t="s">
        <v>344</v>
      </c>
      <c r="G77" s="16" t="s">
        <v>345</v>
      </c>
      <c r="H77" s="17">
        <f>VLOOKUP(E77,[27]公布表!$C$4:$F$6,4,FALSE)</f>
        <v>74.6</v>
      </c>
      <c r="I77" s="17">
        <f t="shared" si="6"/>
        <v>73.68</v>
      </c>
      <c r="J77" s="23">
        <f>RANK(I77,$I$76:$I$78)</f>
        <v>3</v>
      </c>
      <c r="K77" s="24" t="str">
        <f t="shared" si="7"/>
        <v/>
      </c>
    </row>
    <row r="78" ht="19.9" customHeight="1" spans="1:11">
      <c r="A78" s="11">
        <v>75</v>
      </c>
      <c r="B78" s="12" t="s">
        <v>336</v>
      </c>
      <c r="C78" s="13" t="s">
        <v>337</v>
      </c>
      <c r="D78" s="12" t="s">
        <v>346</v>
      </c>
      <c r="E78" s="14" t="s">
        <v>347</v>
      </c>
      <c r="F78" s="15" t="s">
        <v>348</v>
      </c>
      <c r="G78" s="16" t="s">
        <v>247</v>
      </c>
      <c r="H78" s="17">
        <f>VLOOKUP(E78,[27]公布表!$C$4:$F$6,4,FALSE)</f>
        <v>80.1</v>
      </c>
      <c r="I78" s="17">
        <f t="shared" si="6"/>
        <v>75.34</v>
      </c>
      <c r="J78" s="23">
        <f>RANK(I78,$I$76:$I$78)</f>
        <v>2</v>
      </c>
      <c r="K78" s="24" t="str">
        <f t="shared" si="7"/>
        <v/>
      </c>
    </row>
    <row r="79" ht="19.9" customHeight="1" spans="1:11">
      <c r="A79" s="4">
        <v>76</v>
      </c>
      <c r="B79" s="5" t="s">
        <v>349</v>
      </c>
      <c r="C79" s="6" t="s">
        <v>337</v>
      </c>
      <c r="D79" s="5" t="s">
        <v>350</v>
      </c>
      <c r="E79" s="7" t="s">
        <v>351</v>
      </c>
      <c r="F79" s="8" t="s">
        <v>352</v>
      </c>
      <c r="G79" s="9" t="s">
        <v>353</v>
      </c>
      <c r="H79" s="10">
        <f>VLOOKUP(E79,[28]公布表!$C$4:$F$6,4,FALSE)</f>
        <v>67.1</v>
      </c>
      <c r="I79" s="10">
        <f t="shared" si="6"/>
        <v>67.45</v>
      </c>
      <c r="J79" s="21">
        <f>RANK(I79,$I$79:$I$81)</f>
        <v>2</v>
      </c>
      <c r="K79" s="22" t="str">
        <f t="shared" si="7"/>
        <v/>
      </c>
    </row>
    <row r="80" ht="19.9" customHeight="1" spans="1:11">
      <c r="A80" s="4">
        <v>77</v>
      </c>
      <c r="B80" s="5" t="s">
        <v>349</v>
      </c>
      <c r="C80" s="6" t="s">
        <v>337</v>
      </c>
      <c r="D80" s="5" t="s">
        <v>354</v>
      </c>
      <c r="E80" s="7" t="s">
        <v>355</v>
      </c>
      <c r="F80" s="8" t="s">
        <v>356</v>
      </c>
      <c r="G80" s="9" t="s">
        <v>357</v>
      </c>
      <c r="H80" s="10">
        <f>VLOOKUP(E80,[28]公布表!$C$4:$F$6,4,FALSE)</f>
        <v>65.1</v>
      </c>
      <c r="I80" s="10">
        <f t="shared" si="6"/>
        <v>64.63</v>
      </c>
      <c r="J80" s="21">
        <f>RANK(I80,$I$79:$I$81)</f>
        <v>3</v>
      </c>
      <c r="K80" s="22" t="str">
        <f t="shared" si="7"/>
        <v/>
      </c>
    </row>
    <row r="81" ht="19.9" customHeight="1" spans="1:11">
      <c r="A81" s="4">
        <v>78</v>
      </c>
      <c r="B81" s="5" t="s">
        <v>349</v>
      </c>
      <c r="C81" s="6" t="s">
        <v>337</v>
      </c>
      <c r="D81" s="5" t="s">
        <v>358</v>
      </c>
      <c r="E81" s="7" t="s">
        <v>359</v>
      </c>
      <c r="F81" s="8" t="s">
        <v>360</v>
      </c>
      <c r="G81" s="9" t="s">
        <v>361</v>
      </c>
      <c r="H81" s="10">
        <f>VLOOKUP(E81,[28]公布表!$C$4:$F$6,4,FALSE)</f>
        <v>81.2</v>
      </c>
      <c r="I81" s="10">
        <f t="shared" si="6"/>
        <v>71.43</v>
      </c>
      <c r="J81" s="21">
        <f>RANK(I81,$I$79:$I$81)</f>
        <v>1</v>
      </c>
      <c r="K81" s="22" t="str">
        <f t="shared" si="7"/>
        <v>是</v>
      </c>
    </row>
    <row r="82" ht="19.9" customHeight="1" spans="1:11">
      <c r="A82" s="11">
        <v>79</v>
      </c>
      <c r="B82" s="12" t="s">
        <v>362</v>
      </c>
      <c r="C82" s="13" t="s">
        <v>337</v>
      </c>
      <c r="D82" s="12" t="s">
        <v>363</v>
      </c>
      <c r="E82" s="14" t="s">
        <v>364</v>
      </c>
      <c r="F82" s="15" t="s">
        <v>365</v>
      </c>
      <c r="G82" s="16" t="s">
        <v>366</v>
      </c>
      <c r="H82" s="17">
        <f>VLOOKUP(E82,[29]公布表!$C$4:$F$6,4,FALSE)</f>
        <v>75.2</v>
      </c>
      <c r="I82" s="17">
        <f t="shared" si="6"/>
        <v>76.58</v>
      </c>
      <c r="J82" s="23">
        <f>RANK(I82,$I$82:$I$84)</f>
        <v>3</v>
      </c>
      <c r="K82" s="24" t="str">
        <f t="shared" si="7"/>
        <v/>
      </c>
    </row>
    <row r="83" ht="19.9" customHeight="1" spans="1:11">
      <c r="A83" s="11">
        <v>80</v>
      </c>
      <c r="B83" s="12" t="s">
        <v>362</v>
      </c>
      <c r="C83" s="13" t="s">
        <v>337</v>
      </c>
      <c r="D83" s="12" t="s">
        <v>367</v>
      </c>
      <c r="E83" s="14" t="s">
        <v>368</v>
      </c>
      <c r="F83" s="15" t="s">
        <v>369</v>
      </c>
      <c r="G83" s="16" t="s">
        <v>370</v>
      </c>
      <c r="H83" s="17">
        <f>VLOOKUP(E83,[29]公布表!$C$4:$F$6,4,FALSE)</f>
        <v>77.2</v>
      </c>
      <c r="I83" s="17">
        <f t="shared" si="6"/>
        <v>77.5</v>
      </c>
      <c r="J83" s="23">
        <f>RANK(I83,$I$82:$I$84)</f>
        <v>2</v>
      </c>
      <c r="K83" s="24" t="str">
        <f t="shared" si="7"/>
        <v/>
      </c>
    </row>
    <row r="84" ht="19.9" customHeight="1" spans="1:11">
      <c r="A84" s="11">
        <v>81</v>
      </c>
      <c r="B84" s="12" t="s">
        <v>362</v>
      </c>
      <c r="C84" s="13" t="s">
        <v>337</v>
      </c>
      <c r="D84" s="12" t="s">
        <v>371</v>
      </c>
      <c r="E84" s="14" t="s">
        <v>372</v>
      </c>
      <c r="F84" s="15" t="s">
        <v>373</v>
      </c>
      <c r="G84" s="16" t="s">
        <v>374</v>
      </c>
      <c r="H84" s="17">
        <f>VLOOKUP(E84,[29]公布表!$C$4:$F$6,4,FALSE)</f>
        <v>82.2</v>
      </c>
      <c r="I84" s="17">
        <f t="shared" si="6"/>
        <v>79.6</v>
      </c>
      <c r="J84" s="23">
        <f>RANK(I84,$I$82:$I$84)</f>
        <v>1</v>
      </c>
      <c r="K84" s="24" t="str">
        <f t="shared" si="7"/>
        <v>是</v>
      </c>
    </row>
    <row r="85" ht="19.9" customHeight="1" spans="1:11">
      <c r="A85" s="4">
        <v>82</v>
      </c>
      <c r="B85" s="5" t="s">
        <v>375</v>
      </c>
      <c r="C85" s="6" t="s">
        <v>376</v>
      </c>
      <c r="D85" s="5" t="s">
        <v>377</v>
      </c>
      <c r="E85" s="7" t="s">
        <v>378</v>
      </c>
      <c r="F85" s="8" t="s">
        <v>379</v>
      </c>
      <c r="G85" s="9" t="s">
        <v>380</v>
      </c>
      <c r="H85" s="10">
        <f>VLOOKUP(E85,[30]公布表!$C$4:$F$6,4,FALSE)</f>
        <v>74.6</v>
      </c>
      <c r="I85" s="10">
        <f t="shared" si="6"/>
        <v>73.82</v>
      </c>
      <c r="J85" s="21">
        <f>RANK(I85,$I$85:$I$87)</f>
        <v>3</v>
      </c>
      <c r="K85" s="22" t="str">
        <f t="shared" si="7"/>
        <v/>
      </c>
    </row>
    <row r="86" ht="19.9" customHeight="1" spans="1:11">
      <c r="A86" s="4">
        <v>83</v>
      </c>
      <c r="B86" s="5" t="s">
        <v>375</v>
      </c>
      <c r="C86" s="6" t="s">
        <v>376</v>
      </c>
      <c r="D86" s="5" t="s">
        <v>381</v>
      </c>
      <c r="E86" s="7" t="s">
        <v>382</v>
      </c>
      <c r="F86" s="8" t="s">
        <v>383</v>
      </c>
      <c r="G86" s="9" t="s">
        <v>384</v>
      </c>
      <c r="H86" s="10">
        <f>VLOOKUP(E86,[30]公布表!$C$4:$F$6,4,FALSE)</f>
        <v>83.6</v>
      </c>
      <c r="I86" s="10">
        <f t="shared" si="6"/>
        <v>78.2</v>
      </c>
      <c r="J86" s="21">
        <f>RANK(I86,$I$85:$I$87)</f>
        <v>1</v>
      </c>
      <c r="K86" s="22" t="str">
        <f t="shared" si="7"/>
        <v>是</v>
      </c>
    </row>
    <row r="87" ht="19.9" customHeight="1" spans="1:11">
      <c r="A87" s="4">
        <v>84</v>
      </c>
      <c r="B87" s="5" t="s">
        <v>375</v>
      </c>
      <c r="C87" s="6" t="s">
        <v>376</v>
      </c>
      <c r="D87" s="5" t="s">
        <v>385</v>
      </c>
      <c r="E87" s="7" t="s">
        <v>386</v>
      </c>
      <c r="F87" s="8" t="s">
        <v>387</v>
      </c>
      <c r="G87" s="9" t="s">
        <v>388</v>
      </c>
      <c r="H87" s="10">
        <f>VLOOKUP(E87,[30]公布表!$C$4:$F$6,4,FALSE)</f>
        <v>77.2</v>
      </c>
      <c r="I87" s="10">
        <f t="shared" si="6"/>
        <v>74.25</v>
      </c>
      <c r="J87" s="21">
        <f>RANK(I87,$I$85:$I$87)</f>
        <v>2</v>
      </c>
      <c r="K87" s="22" t="str">
        <f t="shared" si="7"/>
        <v/>
      </c>
    </row>
    <row r="88" ht="19.9" customHeight="1" spans="1:11">
      <c r="A88" s="11">
        <v>85</v>
      </c>
      <c r="B88" s="12" t="s">
        <v>389</v>
      </c>
      <c r="C88" s="13" t="s">
        <v>390</v>
      </c>
      <c r="D88" s="12" t="s">
        <v>391</v>
      </c>
      <c r="E88" s="14" t="s">
        <v>392</v>
      </c>
      <c r="F88" s="15" t="s">
        <v>393</v>
      </c>
      <c r="G88" s="16" t="s">
        <v>224</v>
      </c>
      <c r="H88" s="17">
        <f>VLOOKUP(E88,[31]公布表!$C$4:$F$6,4,FALSE)</f>
        <v>89.4</v>
      </c>
      <c r="I88" s="17">
        <f t="shared" si="6"/>
        <v>79.14</v>
      </c>
      <c r="J88" s="23">
        <f>RANK(I88,$I$88:$I$90)</f>
        <v>1</v>
      </c>
      <c r="K88" s="24" t="str">
        <f t="shared" si="7"/>
        <v>是</v>
      </c>
    </row>
    <row r="89" ht="19.9" customHeight="1" spans="1:11">
      <c r="A89" s="11">
        <v>86</v>
      </c>
      <c r="B89" s="12" t="s">
        <v>389</v>
      </c>
      <c r="C89" s="13" t="s">
        <v>390</v>
      </c>
      <c r="D89" s="12" t="s">
        <v>394</v>
      </c>
      <c r="E89" s="14" t="s">
        <v>395</v>
      </c>
      <c r="F89" s="15" t="s">
        <v>396</v>
      </c>
      <c r="G89" s="16" t="s">
        <v>397</v>
      </c>
      <c r="H89" s="17">
        <f>VLOOKUP(E89,[31]公布表!$C$4:$F$6,4,FALSE)</f>
        <v>70.2</v>
      </c>
      <c r="I89" s="17">
        <f t="shared" si="6"/>
        <v>66.7</v>
      </c>
      <c r="J89" s="23">
        <f>RANK(I89,$I$88:$I$90)</f>
        <v>3</v>
      </c>
      <c r="K89" s="24" t="str">
        <f t="shared" si="7"/>
        <v/>
      </c>
    </row>
    <row r="90" ht="19.9" customHeight="1" spans="1:11">
      <c r="A90" s="11">
        <v>87</v>
      </c>
      <c r="B90" s="12" t="s">
        <v>389</v>
      </c>
      <c r="C90" s="13" t="s">
        <v>390</v>
      </c>
      <c r="D90" s="12" t="s">
        <v>398</v>
      </c>
      <c r="E90" s="14" t="s">
        <v>399</v>
      </c>
      <c r="F90" s="15" t="s">
        <v>400</v>
      </c>
      <c r="G90" s="16" t="s">
        <v>401</v>
      </c>
      <c r="H90" s="17">
        <f>VLOOKUP(E90,[31]公布表!$C$4:$F$6,4,FALSE)</f>
        <v>74.4</v>
      </c>
      <c r="I90" s="17">
        <f t="shared" si="6"/>
        <v>67.39</v>
      </c>
      <c r="J90" s="23">
        <f>RANK(I90,$I$88:$I$90)</f>
        <v>2</v>
      </c>
      <c r="K90" s="24" t="str">
        <f t="shared" si="7"/>
        <v/>
      </c>
    </row>
    <row r="91" ht="19.9" customHeight="1" spans="1:11">
      <c r="A91" s="4">
        <v>88</v>
      </c>
      <c r="B91" s="5" t="s">
        <v>402</v>
      </c>
      <c r="C91" s="6" t="s">
        <v>390</v>
      </c>
      <c r="D91" s="5" t="s">
        <v>403</v>
      </c>
      <c r="E91" s="7" t="s">
        <v>404</v>
      </c>
      <c r="F91" s="8">
        <v>9131</v>
      </c>
      <c r="G91" s="9" t="s">
        <v>405</v>
      </c>
      <c r="H91" s="10">
        <f>VLOOKUP(E91,[32]公布表!$C$4:$F$6,4,FALSE)</f>
        <v>92.3</v>
      </c>
      <c r="I91" s="10">
        <f t="shared" si="6"/>
        <v>81.32</v>
      </c>
      <c r="J91" s="21">
        <f>RANK(I91,$I$91:$I$93)</f>
        <v>1</v>
      </c>
      <c r="K91" s="22" t="str">
        <f t="shared" si="7"/>
        <v>是</v>
      </c>
    </row>
    <row r="92" ht="19.9" customHeight="1" spans="1:11">
      <c r="A92" s="4">
        <v>89</v>
      </c>
      <c r="B92" s="5" t="s">
        <v>402</v>
      </c>
      <c r="C92" s="6" t="s">
        <v>390</v>
      </c>
      <c r="D92" s="19" t="s">
        <v>406</v>
      </c>
      <c r="E92" s="7" t="s">
        <v>407</v>
      </c>
      <c r="F92" s="8">
        <v>5632</v>
      </c>
      <c r="G92" s="9" t="s">
        <v>154</v>
      </c>
      <c r="H92" s="10">
        <f>VLOOKUP(E92,[32]公布表!$C$4:$F$6,4,FALSE)</f>
        <v>74.7</v>
      </c>
      <c r="I92" s="10">
        <f t="shared" si="6"/>
        <v>71.16</v>
      </c>
      <c r="J92" s="21">
        <f>RANK(I92,$I$91:$I$93)</f>
        <v>3</v>
      </c>
      <c r="K92" s="22" t="str">
        <f t="shared" si="7"/>
        <v/>
      </c>
    </row>
    <row r="93" ht="19.9" customHeight="1" spans="1:11">
      <c r="A93" s="4">
        <v>90</v>
      </c>
      <c r="B93" s="5" t="s">
        <v>402</v>
      </c>
      <c r="C93" s="6" t="s">
        <v>390</v>
      </c>
      <c r="D93" s="19" t="s">
        <v>408</v>
      </c>
      <c r="E93" s="7" t="s">
        <v>409</v>
      </c>
      <c r="F93" s="8">
        <v>7216</v>
      </c>
      <c r="G93" s="9" t="s">
        <v>410</v>
      </c>
      <c r="H93" s="10">
        <f>VLOOKUP(E93,[32]公布表!$C$4:$F$6,4,FALSE)</f>
        <v>77.1</v>
      </c>
      <c r="I93" s="10">
        <f t="shared" si="6"/>
        <v>72.28</v>
      </c>
      <c r="J93" s="21">
        <f>RANK(I93,$I$91:$I$93)</f>
        <v>2</v>
      </c>
      <c r="K93" s="22" t="str">
        <f t="shared" si="7"/>
        <v/>
      </c>
    </row>
    <row r="94" ht="19.9" customHeight="1" spans="1:11">
      <c r="A94" s="11">
        <v>91</v>
      </c>
      <c r="B94" s="12" t="s">
        <v>411</v>
      </c>
      <c r="C94" s="13" t="s">
        <v>412</v>
      </c>
      <c r="D94" s="18" t="s">
        <v>413</v>
      </c>
      <c r="E94" s="14" t="s">
        <v>414</v>
      </c>
      <c r="F94" s="15" t="s">
        <v>415</v>
      </c>
      <c r="G94" s="16" t="s">
        <v>281</v>
      </c>
      <c r="H94" s="17">
        <f>VLOOKUP(E94,[33]公布表!$C$4:$F$6,4,FALSE)</f>
        <v>83.3</v>
      </c>
      <c r="I94" s="17">
        <f t="shared" si="6"/>
        <v>80.38</v>
      </c>
      <c r="J94" s="23">
        <f>RANK(I94,$I$94:$I$96)</f>
        <v>1</v>
      </c>
      <c r="K94" s="24" t="str">
        <f t="shared" si="7"/>
        <v>是</v>
      </c>
    </row>
    <row r="95" ht="19.9" customHeight="1" spans="1:11">
      <c r="A95" s="11">
        <v>92</v>
      </c>
      <c r="B95" s="12" t="s">
        <v>411</v>
      </c>
      <c r="C95" s="13" t="s">
        <v>412</v>
      </c>
      <c r="D95" s="18" t="s">
        <v>416</v>
      </c>
      <c r="E95" s="14" t="s">
        <v>417</v>
      </c>
      <c r="F95" s="15" t="s">
        <v>237</v>
      </c>
      <c r="G95" s="16" t="s">
        <v>418</v>
      </c>
      <c r="H95" s="17">
        <f>VLOOKUP(E95,[33]公布表!$C$4:$F$6,4,FALSE)</f>
        <v>41</v>
      </c>
      <c r="I95" s="17">
        <f t="shared" si="6"/>
        <v>58.96</v>
      </c>
      <c r="J95" s="23">
        <f>RANK(I95,$I$94:$I$96)</f>
        <v>3</v>
      </c>
      <c r="K95" s="24" t="str">
        <f t="shared" si="7"/>
        <v/>
      </c>
    </row>
    <row r="96" ht="19.9" customHeight="1" spans="1:11">
      <c r="A96" s="11">
        <v>93</v>
      </c>
      <c r="B96" s="12" t="s">
        <v>411</v>
      </c>
      <c r="C96" s="13" t="s">
        <v>412</v>
      </c>
      <c r="D96" s="18" t="s">
        <v>419</v>
      </c>
      <c r="E96" s="14" t="s">
        <v>420</v>
      </c>
      <c r="F96" s="15" t="s">
        <v>421</v>
      </c>
      <c r="G96" s="16" t="s">
        <v>422</v>
      </c>
      <c r="H96" s="17">
        <f>VLOOKUP(E96,[33]公布表!$C$4:$F$6,4,FALSE)</f>
        <v>79.3</v>
      </c>
      <c r="I96" s="17">
        <f t="shared" si="6"/>
        <v>77.44</v>
      </c>
      <c r="J96" s="23">
        <f>RANK(I96,$I$94:$I$96)</f>
        <v>2</v>
      </c>
      <c r="K96" s="24" t="str">
        <f t="shared" si="7"/>
        <v/>
      </c>
    </row>
    <row r="97" ht="19.9" customHeight="1" spans="1:11">
      <c r="A97" s="4">
        <v>94</v>
      </c>
      <c r="B97" s="5" t="s">
        <v>423</v>
      </c>
      <c r="C97" s="6" t="s">
        <v>424</v>
      </c>
      <c r="D97" s="19" t="s">
        <v>425</v>
      </c>
      <c r="E97" s="7" t="s">
        <v>426</v>
      </c>
      <c r="F97" s="8" t="s">
        <v>427</v>
      </c>
      <c r="G97" s="9" t="s">
        <v>428</v>
      </c>
      <c r="H97" s="10">
        <f>VLOOKUP(E97,[34]公布表!$C$4:$F$6,4,FALSE)</f>
        <v>73.4</v>
      </c>
      <c r="I97" s="10">
        <f t="shared" si="6"/>
        <v>78.35</v>
      </c>
      <c r="J97" s="21">
        <f>RANK(I97,$I$97:$I$99)</f>
        <v>2</v>
      </c>
      <c r="K97" s="22" t="str">
        <f t="shared" si="7"/>
        <v/>
      </c>
    </row>
    <row r="98" ht="19.9" customHeight="1" spans="1:11">
      <c r="A98" s="4">
        <v>95</v>
      </c>
      <c r="B98" s="5" t="s">
        <v>423</v>
      </c>
      <c r="C98" s="6" t="s">
        <v>424</v>
      </c>
      <c r="D98" s="19" t="s">
        <v>429</v>
      </c>
      <c r="E98" s="7" t="s">
        <v>430</v>
      </c>
      <c r="F98" s="8" t="s">
        <v>431</v>
      </c>
      <c r="G98" s="9" t="s">
        <v>432</v>
      </c>
      <c r="H98" s="10">
        <f>VLOOKUP(E98,[34]公布表!$C$4:$F$6,4,FALSE)</f>
        <v>68.6</v>
      </c>
      <c r="I98" s="10">
        <f t="shared" si="6"/>
        <v>72.16</v>
      </c>
      <c r="J98" s="21">
        <f>RANK(I98,$I$97:$I$99)</f>
        <v>3</v>
      </c>
      <c r="K98" s="22" t="str">
        <f t="shared" si="7"/>
        <v/>
      </c>
    </row>
    <row r="99" ht="19.9" customHeight="1" spans="1:11">
      <c r="A99" s="4">
        <v>96</v>
      </c>
      <c r="B99" s="5" t="s">
        <v>423</v>
      </c>
      <c r="C99" s="6" t="s">
        <v>424</v>
      </c>
      <c r="D99" s="19" t="s">
        <v>433</v>
      </c>
      <c r="E99" s="7" t="s">
        <v>434</v>
      </c>
      <c r="F99" s="8" t="s">
        <v>435</v>
      </c>
      <c r="G99" s="9" t="s">
        <v>436</v>
      </c>
      <c r="H99" s="10">
        <f>VLOOKUP(E99,[34]公布表!$C$4:$F$6,4,FALSE)</f>
        <v>92.3</v>
      </c>
      <c r="I99" s="10">
        <f t="shared" si="6"/>
        <v>83.55</v>
      </c>
      <c r="J99" s="21">
        <f>RANK(I99,$I$97:$I$99)</f>
        <v>1</v>
      </c>
      <c r="K99" s="22" t="str">
        <f t="shared" si="7"/>
        <v>是</v>
      </c>
    </row>
    <row r="100" ht="19.9" customHeight="1" spans="1:11">
      <c r="A100" s="11">
        <v>97</v>
      </c>
      <c r="B100" s="12" t="s">
        <v>437</v>
      </c>
      <c r="C100" s="13" t="s">
        <v>438</v>
      </c>
      <c r="D100" s="18" t="s">
        <v>439</v>
      </c>
      <c r="E100" s="14" t="s">
        <v>440</v>
      </c>
      <c r="F100" s="15" t="s">
        <v>441</v>
      </c>
      <c r="G100" s="16" t="s">
        <v>72</v>
      </c>
      <c r="H100" s="17">
        <f>VLOOKUP(E100,[35]公布表!$C$4:$F$9,4,FALSE)</f>
        <v>89.2</v>
      </c>
      <c r="I100" s="17">
        <f t="shared" si="6"/>
        <v>82.91</v>
      </c>
      <c r="J100" s="23">
        <f t="shared" ref="J100:J105" si="8">RANK(I100,$I$100:$I$105)</f>
        <v>1</v>
      </c>
      <c r="K100" s="24" t="str">
        <f t="shared" ref="K100:K105" si="9">IF(I100&gt;=60,IF(J100&lt;3,"是",""),"")</f>
        <v>是</v>
      </c>
    </row>
    <row r="101" ht="19.9" customHeight="1" spans="1:11">
      <c r="A101" s="11">
        <v>98</v>
      </c>
      <c r="B101" s="12" t="s">
        <v>437</v>
      </c>
      <c r="C101" s="13" t="s">
        <v>438</v>
      </c>
      <c r="D101" s="18" t="s">
        <v>442</v>
      </c>
      <c r="E101" s="14" t="s">
        <v>443</v>
      </c>
      <c r="F101" s="15" t="s">
        <v>444</v>
      </c>
      <c r="G101" s="16" t="s">
        <v>445</v>
      </c>
      <c r="H101" s="17">
        <f>VLOOKUP(E101,[35]公布表!$C$4:$F$9,4,FALSE)</f>
        <v>74.8</v>
      </c>
      <c r="I101" s="17">
        <f t="shared" ref="I101:I132" si="10">ROUND((G101+H101)*0.5,2)</f>
        <v>75.34</v>
      </c>
      <c r="J101" s="23">
        <f t="shared" si="8"/>
        <v>4</v>
      </c>
      <c r="K101" s="24" t="str">
        <f t="shared" si="9"/>
        <v/>
      </c>
    </row>
    <row r="102" ht="19.9" customHeight="1" spans="1:11">
      <c r="A102" s="11">
        <v>99</v>
      </c>
      <c r="B102" s="12" t="s">
        <v>437</v>
      </c>
      <c r="C102" s="13" t="s">
        <v>438</v>
      </c>
      <c r="D102" s="12" t="s">
        <v>446</v>
      </c>
      <c r="E102" s="14" t="s">
        <v>447</v>
      </c>
      <c r="F102" s="15" t="s">
        <v>448</v>
      </c>
      <c r="G102" s="16" t="s">
        <v>341</v>
      </c>
      <c r="H102" s="17">
        <f>VLOOKUP(E102,[35]公布表!$C$4:$F$9,4,FALSE)</f>
        <v>80</v>
      </c>
      <c r="I102" s="17">
        <f t="shared" si="10"/>
        <v>77.75</v>
      </c>
      <c r="J102" s="23">
        <f t="shared" si="8"/>
        <v>3</v>
      </c>
      <c r="K102" s="24" t="str">
        <f t="shared" si="9"/>
        <v/>
      </c>
    </row>
    <row r="103" ht="19.9" customHeight="1" spans="1:11">
      <c r="A103" s="11">
        <v>100</v>
      </c>
      <c r="B103" s="12" t="s">
        <v>437</v>
      </c>
      <c r="C103" s="13" t="s">
        <v>438</v>
      </c>
      <c r="D103" s="12" t="s">
        <v>449</v>
      </c>
      <c r="E103" s="14" t="s">
        <v>450</v>
      </c>
      <c r="F103" s="15" t="s">
        <v>451</v>
      </c>
      <c r="G103" s="16" t="s">
        <v>436</v>
      </c>
      <c r="H103" s="17">
        <f>VLOOKUP(E103,[35]公布表!$C$4:$F$9,4,FALSE)</f>
        <v>86.6</v>
      </c>
      <c r="I103" s="17">
        <f t="shared" si="10"/>
        <v>80.7</v>
      </c>
      <c r="J103" s="23">
        <f t="shared" si="8"/>
        <v>2</v>
      </c>
      <c r="K103" s="24" t="str">
        <f t="shared" si="9"/>
        <v>是</v>
      </c>
    </row>
    <row r="104" ht="19.9" customHeight="1" spans="1:11">
      <c r="A104" s="11">
        <v>101</v>
      </c>
      <c r="B104" s="12" t="s">
        <v>437</v>
      </c>
      <c r="C104" s="13" t="s">
        <v>438</v>
      </c>
      <c r="D104" s="12" t="s">
        <v>452</v>
      </c>
      <c r="E104" s="14" t="s">
        <v>453</v>
      </c>
      <c r="F104" s="15" t="s">
        <v>454</v>
      </c>
      <c r="G104" s="16" t="s">
        <v>455</v>
      </c>
      <c r="H104" s="17">
        <f>VLOOKUP(E104,[35]公布表!$C$4:$F$9,4,FALSE)</f>
        <v>70.9</v>
      </c>
      <c r="I104" s="17">
        <f t="shared" si="10"/>
        <v>72.76</v>
      </c>
      <c r="J104" s="23">
        <f t="shared" si="8"/>
        <v>5</v>
      </c>
      <c r="K104" s="24" t="str">
        <f t="shared" si="9"/>
        <v/>
      </c>
    </row>
    <row r="105" ht="19.9" customHeight="1" spans="1:11">
      <c r="A105" s="11">
        <v>102</v>
      </c>
      <c r="B105" s="12" t="s">
        <v>437</v>
      </c>
      <c r="C105" s="13" t="s">
        <v>438</v>
      </c>
      <c r="D105" s="12" t="s">
        <v>456</v>
      </c>
      <c r="E105" s="14" t="s">
        <v>457</v>
      </c>
      <c r="F105" s="15" t="s">
        <v>458</v>
      </c>
      <c r="G105" s="16" t="s">
        <v>459</v>
      </c>
      <c r="H105" s="17">
        <f>VLOOKUP(E105,[35]公布表!$C$4:$F$9,4,FALSE)</f>
        <v>65.5</v>
      </c>
      <c r="I105" s="17">
        <f t="shared" si="10"/>
        <v>69.54</v>
      </c>
      <c r="J105" s="23">
        <f t="shared" si="8"/>
        <v>6</v>
      </c>
      <c r="K105" s="24" t="str">
        <f t="shared" si="9"/>
        <v/>
      </c>
    </row>
    <row r="106" ht="19.9" customHeight="1" spans="1:11">
      <c r="A106" s="4">
        <v>103</v>
      </c>
      <c r="B106" s="5" t="s">
        <v>460</v>
      </c>
      <c r="C106" s="6" t="s">
        <v>461</v>
      </c>
      <c r="D106" s="5" t="s">
        <v>462</v>
      </c>
      <c r="E106" s="7" t="s">
        <v>463</v>
      </c>
      <c r="F106" s="8" t="s">
        <v>464</v>
      </c>
      <c r="G106" s="9" t="s">
        <v>465</v>
      </c>
      <c r="H106" s="10">
        <f>VLOOKUP(E106,[36]公布表!$C$4:$F$6,4,FALSE)</f>
        <v>65.7</v>
      </c>
      <c r="I106" s="10">
        <f t="shared" si="10"/>
        <v>69.46</v>
      </c>
      <c r="J106" s="21">
        <f>RANK(I106,$I$106:$I$108)</f>
        <v>3</v>
      </c>
      <c r="K106" s="22" t="str">
        <f t="shared" si="7"/>
        <v/>
      </c>
    </row>
    <row r="107" ht="19.9" customHeight="1" spans="1:11">
      <c r="A107" s="4">
        <v>104</v>
      </c>
      <c r="B107" s="5" t="s">
        <v>460</v>
      </c>
      <c r="C107" s="6" t="s">
        <v>461</v>
      </c>
      <c r="D107" s="5" t="s">
        <v>466</v>
      </c>
      <c r="E107" s="7" t="s">
        <v>467</v>
      </c>
      <c r="F107" s="8" t="s">
        <v>468</v>
      </c>
      <c r="G107" s="9" t="s">
        <v>469</v>
      </c>
      <c r="H107" s="10">
        <f>VLOOKUP(E107,[36]公布表!$C$4:$F$6,4,FALSE)</f>
        <v>76.5</v>
      </c>
      <c r="I107" s="10">
        <f t="shared" si="10"/>
        <v>74.73</v>
      </c>
      <c r="J107" s="21">
        <f>RANK(I107,$I$106:$I$108)</f>
        <v>2</v>
      </c>
      <c r="K107" s="22" t="str">
        <f t="shared" ref="K107:K124" si="11">IF(I107&gt;=60,IF(J107&lt;2,"是",""),"")</f>
        <v/>
      </c>
    </row>
    <row r="108" ht="19.9" customHeight="1" spans="1:11">
      <c r="A108" s="4">
        <v>105</v>
      </c>
      <c r="B108" s="5" t="s">
        <v>460</v>
      </c>
      <c r="C108" s="6" t="s">
        <v>461</v>
      </c>
      <c r="D108" s="5" t="s">
        <v>470</v>
      </c>
      <c r="E108" s="7" t="s">
        <v>471</v>
      </c>
      <c r="F108" s="8" t="s">
        <v>472</v>
      </c>
      <c r="G108" s="9" t="s">
        <v>36</v>
      </c>
      <c r="H108" s="10">
        <f>VLOOKUP(E108,[36]公布表!$C$4:$F$6,4,FALSE)</f>
        <v>84.6</v>
      </c>
      <c r="I108" s="10">
        <f t="shared" si="10"/>
        <v>77.07</v>
      </c>
      <c r="J108" s="21">
        <f>RANK(I108,$I$106:$I$108)</f>
        <v>1</v>
      </c>
      <c r="K108" s="22" t="str">
        <f t="shared" si="11"/>
        <v>是</v>
      </c>
    </row>
    <row r="109" ht="19.9" customHeight="1" spans="1:11">
      <c r="A109" s="11">
        <v>106</v>
      </c>
      <c r="B109" s="12" t="s">
        <v>473</v>
      </c>
      <c r="C109" s="13" t="s">
        <v>461</v>
      </c>
      <c r="D109" s="12" t="s">
        <v>474</v>
      </c>
      <c r="E109" s="14" t="s">
        <v>475</v>
      </c>
      <c r="F109" s="15" t="s">
        <v>476</v>
      </c>
      <c r="G109" s="16" t="s">
        <v>68</v>
      </c>
      <c r="H109" s="17">
        <f>VLOOKUP(E109,[37]公布表!$C$4:$F$6,4,FALSE)</f>
        <v>71.5</v>
      </c>
      <c r="I109" s="17">
        <f t="shared" si="10"/>
        <v>75.54</v>
      </c>
      <c r="J109" s="23">
        <f>RANK(I109,$I$109:$I$111)</f>
        <v>2</v>
      </c>
      <c r="K109" s="24" t="str">
        <f t="shared" si="11"/>
        <v/>
      </c>
    </row>
    <row r="110" ht="19.9" customHeight="1" spans="1:11">
      <c r="A110" s="11">
        <v>107</v>
      </c>
      <c r="B110" s="12" t="s">
        <v>473</v>
      </c>
      <c r="C110" s="13" t="s">
        <v>461</v>
      </c>
      <c r="D110" s="12" t="s">
        <v>477</v>
      </c>
      <c r="E110" s="14" t="s">
        <v>478</v>
      </c>
      <c r="F110" s="15">
        <v>1918</v>
      </c>
      <c r="G110" s="16" t="s">
        <v>479</v>
      </c>
      <c r="H110" s="17">
        <f>VLOOKUP(E110,[37]公布表!$C$4:$F$6,4,FALSE)</f>
        <v>84.6</v>
      </c>
      <c r="I110" s="17">
        <f t="shared" si="10"/>
        <v>81.37</v>
      </c>
      <c r="J110" s="23">
        <f>RANK(I110,$I$109:$I$111)</f>
        <v>1</v>
      </c>
      <c r="K110" s="24" t="str">
        <f t="shared" si="11"/>
        <v>是</v>
      </c>
    </row>
    <row r="111" ht="19.9" customHeight="1" spans="1:11">
      <c r="A111" s="11">
        <v>108</v>
      </c>
      <c r="B111" s="12" t="s">
        <v>473</v>
      </c>
      <c r="C111" s="13" t="s">
        <v>461</v>
      </c>
      <c r="D111" s="12" t="s">
        <v>480</v>
      </c>
      <c r="E111" s="14" t="s">
        <v>481</v>
      </c>
      <c r="F111" s="15" t="s">
        <v>482</v>
      </c>
      <c r="G111" s="16" t="s">
        <v>483</v>
      </c>
      <c r="H111" s="17">
        <f>VLOOKUP(E111,[37]公布表!$C$4:$F$6,4,FALSE)</f>
        <v>72.2</v>
      </c>
      <c r="I111" s="17">
        <f t="shared" si="10"/>
        <v>75.16</v>
      </c>
      <c r="J111" s="23">
        <f>RANK(I111,$I$109:$I$111)</f>
        <v>3</v>
      </c>
      <c r="K111" s="24" t="str">
        <f t="shared" si="11"/>
        <v/>
      </c>
    </row>
    <row r="112" ht="19.9" customHeight="1" spans="1:11">
      <c r="A112" s="4">
        <v>109</v>
      </c>
      <c r="B112" s="5" t="s">
        <v>484</v>
      </c>
      <c r="C112" s="6" t="s">
        <v>485</v>
      </c>
      <c r="D112" s="5" t="s">
        <v>486</v>
      </c>
      <c r="E112" s="7" t="s">
        <v>487</v>
      </c>
      <c r="F112" s="8" t="s">
        <v>488</v>
      </c>
      <c r="G112" s="9" t="s">
        <v>489</v>
      </c>
      <c r="H112" s="10">
        <f>VLOOKUP(E112,[4]公布表!$C$4:$F$6,4,FALSE)</f>
        <v>81.9</v>
      </c>
      <c r="I112" s="10">
        <f t="shared" si="10"/>
        <v>77.83</v>
      </c>
      <c r="J112" s="21">
        <f>RANK(I112,$I$112:$I$114)</f>
        <v>1</v>
      </c>
      <c r="K112" s="22" t="str">
        <f t="shared" si="11"/>
        <v>是</v>
      </c>
    </row>
    <row r="113" ht="19.9" customHeight="1" spans="1:11">
      <c r="A113" s="4">
        <v>110</v>
      </c>
      <c r="B113" s="5" t="s">
        <v>484</v>
      </c>
      <c r="C113" s="6" t="s">
        <v>485</v>
      </c>
      <c r="D113" s="5" t="s">
        <v>490</v>
      </c>
      <c r="E113" s="7" t="s">
        <v>491</v>
      </c>
      <c r="F113" s="8" t="s">
        <v>492</v>
      </c>
      <c r="G113" s="9" t="s">
        <v>493</v>
      </c>
      <c r="H113" s="10">
        <f>VLOOKUP(E113,[4]公布表!$C$4:$F$6,4,FALSE)</f>
        <v>57</v>
      </c>
      <c r="I113" s="10">
        <f t="shared" si="10"/>
        <v>64.67</v>
      </c>
      <c r="J113" s="21">
        <f>RANK(I113,$I$112:$I$114)</f>
        <v>2</v>
      </c>
      <c r="K113" s="22" t="str">
        <f t="shared" si="11"/>
        <v/>
      </c>
    </row>
    <row r="114" ht="19.9" customHeight="1" spans="1:11">
      <c r="A114" s="4">
        <v>111</v>
      </c>
      <c r="B114" s="5" t="s">
        <v>484</v>
      </c>
      <c r="C114" s="6" t="s">
        <v>485</v>
      </c>
      <c r="D114" s="5" t="s">
        <v>494</v>
      </c>
      <c r="E114" s="7" t="s">
        <v>495</v>
      </c>
      <c r="F114" s="8" t="s">
        <v>496</v>
      </c>
      <c r="G114" s="9" t="s">
        <v>192</v>
      </c>
      <c r="H114" s="10">
        <f>VLOOKUP(E114,[4]公布表!$C$4:$F$6,4,FALSE)</f>
        <v>54</v>
      </c>
      <c r="I114" s="10">
        <f t="shared" si="10"/>
        <v>62.81</v>
      </c>
      <c r="J114" s="21">
        <f>RANK(I114,$I$112:$I$114)</f>
        <v>3</v>
      </c>
      <c r="K114" s="22" t="str">
        <f t="shared" si="11"/>
        <v/>
      </c>
    </row>
    <row r="115" ht="19.9" customHeight="1" spans="1:11">
      <c r="A115" s="11">
        <v>112</v>
      </c>
      <c r="B115" s="12" t="s">
        <v>497</v>
      </c>
      <c r="C115" s="13" t="s">
        <v>485</v>
      </c>
      <c r="D115" s="12" t="s">
        <v>498</v>
      </c>
      <c r="E115" s="14" t="s">
        <v>499</v>
      </c>
      <c r="F115" s="15" t="s">
        <v>500</v>
      </c>
      <c r="G115" s="16" t="s">
        <v>72</v>
      </c>
      <c r="H115" s="17">
        <f>VLOOKUP(E115,[5]公布表!$C$4:$F$7,4,FALSE)</f>
        <v>78</v>
      </c>
      <c r="I115" s="17">
        <f t="shared" si="10"/>
        <v>77.31</v>
      </c>
      <c r="J115" s="23">
        <f>RANK(I115,$I$115:$I$118)</f>
        <v>1</v>
      </c>
      <c r="K115" s="24" t="str">
        <f t="shared" si="11"/>
        <v>是</v>
      </c>
    </row>
    <row r="116" ht="19.9" customHeight="1" spans="1:11">
      <c r="A116" s="11">
        <v>113</v>
      </c>
      <c r="B116" s="12" t="s">
        <v>497</v>
      </c>
      <c r="C116" s="13" t="s">
        <v>485</v>
      </c>
      <c r="D116" s="12" t="s">
        <v>501</v>
      </c>
      <c r="E116" s="14" t="s">
        <v>502</v>
      </c>
      <c r="F116" s="15" t="s">
        <v>503</v>
      </c>
      <c r="G116" s="16" t="s">
        <v>132</v>
      </c>
      <c r="H116" s="17">
        <f>VLOOKUP(E116,[5]公布表!$C$4:$F$7,4,FALSE)</f>
        <v>74.9</v>
      </c>
      <c r="I116" s="17">
        <f t="shared" si="10"/>
        <v>74.72</v>
      </c>
      <c r="J116" s="23">
        <f>RANK(I116,$I$115:$I$118)</f>
        <v>2</v>
      </c>
      <c r="K116" s="24" t="str">
        <f t="shared" si="11"/>
        <v/>
      </c>
    </row>
    <row r="117" ht="19.9" customHeight="1" spans="1:11">
      <c r="A117" s="11">
        <v>114</v>
      </c>
      <c r="B117" s="12" t="s">
        <v>497</v>
      </c>
      <c r="C117" s="13" t="s">
        <v>485</v>
      </c>
      <c r="D117" s="12" t="s">
        <v>504</v>
      </c>
      <c r="E117" s="14" t="s">
        <v>505</v>
      </c>
      <c r="F117" s="15" t="s">
        <v>506</v>
      </c>
      <c r="G117" s="16" t="s">
        <v>507</v>
      </c>
      <c r="H117" s="17">
        <f>VLOOKUP(E117,[5]公布表!$C$4:$F$7,4,FALSE)</f>
        <v>70.7</v>
      </c>
      <c r="I117" s="17">
        <f t="shared" si="10"/>
        <v>69.31</v>
      </c>
      <c r="J117" s="23">
        <f>RANK(I117,$I$115:$I$118)</f>
        <v>3</v>
      </c>
      <c r="K117" s="24" t="str">
        <f t="shared" si="11"/>
        <v/>
      </c>
    </row>
    <row r="118" ht="19.9" customHeight="1" spans="1:11">
      <c r="A118" s="11">
        <v>115</v>
      </c>
      <c r="B118" s="12" t="s">
        <v>497</v>
      </c>
      <c r="C118" s="13" t="s">
        <v>485</v>
      </c>
      <c r="D118" s="12" t="s">
        <v>508</v>
      </c>
      <c r="E118" s="14" t="s">
        <v>509</v>
      </c>
      <c r="F118" s="15" t="s">
        <v>510</v>
      </c>
      <c r="G118" s="16" t="s">
        <v>507</v>
      </c>
      <c r="H118" s="17">
        <f>VLOOKUP(E118,[5]公布表!$C$4:$F$7,4,FALSE)</f>
        <v>69.7</v>
      </c>
      <c r="I118" s="17">
        <f t="shared" si="10"/>
        <v>68.81</v>
      </c>
      <c r="J118" s="23">
        <f>RANK(I118,$I$115:$I$118)</f>
        <v>4</v>
      </c>
      <c r="K118" s="24" t="str">
        <f t="shared" si="11"/>
        <v/>
      </c>
    </row>
    <row r="119" ht="19.9" customHeight="1" spans="1:11">
      <c r="A119" s="4">
        <v>116</v>
      </c>
      <c r="B119" s="5" t="s">
        <v>511</v>
      </c>
      <c r="C119" s="6" t="s">
        <v>512</v>
      </c>
      <c r="D119" s="5" t="s">
        <v>513</v>
      </c>
      <c r="E119" s="7" t="s">
        <v>514</v>
      </c>
      <c r="F119" s="8" t="s">
        <v>515</v>
      </c>
      <c r="G119" s="9" t="s">
        <v>516</v>
      </c>
      <c r="H119" s="10">
        <f>VLOOKUP(E119,[38]公布表!$C$4:$F$6,4,FALSE)</f>
        <v>85</v>
      </c>
      <c r="I119" s="10">
        <f t="shared" si="10"/>
        <v>82.07</v>
      </c>
      <c r="J119" s="21">
        <f>RANK(I119,$I$119:$I$121)</f>
        <v>2</v>
      </c>
      <c r="K119" s="22" t="str">
        <f t="shared" si="11"/>
        <v/>
      </c>
    </row>
    <row r="120" ht="19.9" customHeight="1" spans="1:11">
      <c r="A120" s="4">
        <v>117</v>
      </c>
      <c r="B120" s="5" t="s">
        <v>511</v>
      </c>
      <c r="C120" s="6" t="s">
        <v>512</v>
      </c>
      <c r="D120" s="5" t="s">
        <v>517</v>
      </c>
      <c r="E120" s="7" t="s">
        <v>518</v>
      </c>
      <c r="F120" s="8" t="s">
        <v>519</v>
      </c>
      <c r="G120" s="9" t="s">
        <v>520</v>
      </c>
      <c r="H120" s="10">
        <f>VLOOKUP(E120,[38]公布表!$C$4:$F$6,4,FALSE)</f>
        <v>86.4</v>
      </c>
      <c r="I120" s="10">
        <f t="shared" si="10"/>
        <v>82.62</v>
      </c>
      <c r="J120" s="21">
        <f>RANK(I120,$I$119:$I$121)</f>
        <v>1</v>
      </c>
      <c r="K120" s="22" t="str">
        <f t="shared" si="11"/>
        <v>是</v>
      </c>
    </row>
    <row r="121" ht="19.9" customHeight="1" spans="1:11">
      <c r="A121" s="4">
        <v>118</v>
      </c>
      <c r="B121" s="5" t="s">
        <v>511</v>
      </c>
      <c r="C121" s="6" t="s">
        <v>512</v>
      </c>
      <c r="D121" s="5" t="s">
        <v>521</v>
      </c>
      <c r="E121" s="7" t="s">
        <v>522</v>
      </c>
      <c r="F121" s="8" t="s">
        <v>523</v>
      </c>
      <c r="G121" s="9" t="s">
        <v>524</v>
      </c>
      <c r="H121" s="10">
        <f>VLOOKUP(E121,[38]公布表!$C$4:$F$6,4,FALSE)</f>
        <v>83.3</v>
      </c>
      <c r="I121" s="10">
        <f t="shared" si="10"/>
        <v>80.76</v>
      </c>
      <c r="J121" s="21">
        <f>RANK(I121,$I$119:$I$121)</f>
        <v>3</v>
      </c>
      <c r="K121" s="22" t="str">
        <f t="shared" si="11"/>
        <v/>
      </c>
    </row>
    <row r="122" ht="19.9" customHeight="1" spans="1:11">
      <c r="A122" s="11">
        <v>119</v>
      </c>
      <c r="B122" s="12" t="s">
        <v>525</v>
      </c>
      <c r="C122" s="13" t="s">
        <v>526</v>
      </c>
      <c r="D122" s="12" t="s">
        <v>527</v>
      </c>
      <c r="E122" s="14" t="s">
        <v>528</v>
      </c>
      <c r="F122" s="15" t="s">
        <v>529</v>
      </c>
      <c r="G122" s="16" t="s">
        <v>530</v>
      </c>
      <c r="H122" s="17">
        <f>VLOOKUP(E122,[7]公布表!$C$4:$F$6,4,FALSE)</f>
        <v>86.9</v>
      </c>
      <c r="I122" s="17">
        <f t="shared" si="10"/>
        <v>81.79</v>
      </c>
      <c r="J122" s="23">
        <f>RANK(I122,$I$122:$I$124)</f>
        <v>1</v>
      </c>
      <c r="K122" s="24" t="str">
        <f t="shared" si="11"/>
        <v>是</v>
      </c>
    </row>
    <row r="123" ht="19.9" customHeight="1" spans="1:11">
      <c r="A123" s="11">
        <v>120</v>
      </c>
      <c r="B123" s="12" t="s">
        <v>525</v>
      </c>
      <c r="C123" s="13" t="s">
        <v>526</v>
      </c>
      <c r="D123" s="12" t="s">
        <v>531</v>
      </c>
      <c r="E123" s="14" t="s">
        <v>532</v>
      </c>
      <c r="F123" s="15" t="s">
        <v>533</v>
      </c>
      <c r="G123" s="16" t="s">
        <v>534</v>
      </c>
      <c r="H123" s="17">
        <f>VLOOKUP(E123,[7]公布表!$C$4:$F$6,4,FALSE)</f>
        <v>75</v>
      </c>
      <c r="I123" s="17">
        <f t="shared" si="10"/>
        <v>74.25</v>
      </c>
      <c r="J123" s="23">
        <f>RANK(I123,$I$122:$I$124)</f>
        <v>2</v>
      </c>
      <c r="K123" s="24" t="str">
        <f t="shared" si="11"/>
        <v/>
      </c>
    </row>
    <row r="124" ht="19.9" customHeight="1" spans="1:11">
      <c r="A124" s="11">
        <v>121</v>
      </c>
      <c r="B124" s="12" t="s">
        <v>525</v>
      </c>
      <c r="C124" s="13" t="s">
        <v>526</v>
      </c>
      <c r="D124" s="12" t="s">
        <v>535</v>
      </c>
      <c r="E124" s="14" t="s">
        <v>536</v>
      </c>
      <c r="F124" s="15" t="s">
        <v>537</v>
      </c>
      <c r="G124" s="16" t="s">
        <v>538</v>
      </c>
      <c r="H124" s="17">
        <f>VLOOKUP(E124,[7]公布表!$C$4:$F$6,4,FALSE)</f>
        <v>64.4</v>
      </c>
      <c r="I124" s="17">
        <f t="shared" si="10"/>
        <v>68.7</v>
      </c>
      <c r="J124" s="23">
        <f>RANK(I124,$I$122:$I$124)</f>
        <v>3</v>
      </c>
      <c r="K124" s="24" t="str">
        <f t="shared" si="11"/>
        <v/>
      </c>
    </row>
  </sheetData>
  <mergeCells count="1">
    <mergeCell ref="A2:K2"/>
  </mergeCells>
  <conditionalFormatting sqref="D3">
    <cfRule type="duplicateValues" dxfId="0" priority="45"/>
  </conditionalFormatting>
  <conditionalFormatting sqref="D64">
    <cfRule type="duplicateValues" dxfId="0" priority="29"/>
  </conditionalFormatting>
  <conditionalFormatting sqref="D94">
    <cfRule type="duplicateValues" dxfId="0" priority="21"/>
  </conditionalFormatting>
  <conditionalFormatting sqref="D95">
    <cfRule type="duplicateValues" dxfId="0" priority="20"/>
  </conditionalFormatting>
  <conditionalFormatting sqref="D96">
    <cfRule type="duplicateValues" dxfId="0" priority="19"/>
  </conditionalFormatting>
  <conditionalFormatting sqref="D109">
    <cfRule type="duplicateValues" dxfId="0" priority="17"/>
  </conditionalFormatting>
  <conditionalFormatting sqref="D4:D7">
    <cfRule type="duplicateValues" dxfId="0" priority="46"/>
  </conditionalFormatting>
  <conditionalFormatting sqref="D8:D10">
    <cfRule type="duplicateValues" dxfId="0" priority="44"/>
  </conditionalFormatting>
  <conditionalFormatting sqref="D11:D13">
    <cfRule type="duplicateValues" dxfId="0" priority="43"/>
  </conditionalFormatting>
  <conditionalFormatting sqref="D14:D16">
    <cfRule type="duplicateValues" dxfId="0" priority="42"/>
  </conditionalFormatting>
  <conditionalFormatting sqref="D17:D19">
    <cfRule type="duplicateValues" dxfId="0" priority="41"/>
  </conditionalFormatting>
  <conditionalFormatting sqref="D20:D22">
    <cfRule type="duplicateValues" dxfId="0" priority="40"/>
  </conditionalFormatting>
  <conditionalFormatting sqref="D23:D28">
    <cfRule type="duplicateValues" dxfId="0" priority="39"/>
  </conditionalFormatting>
  <conditionalFormatting sqref="D32:D34">
    <cfRule type="duplicateValues" dxfId="0" priority="38"/>
  </conditionalFormatting>
  <conditionalFormatting sqref="D35:D37">
    <cfRule type="duplicateValues" dxfId="0" priority="37"/>
  </conditionalFormatting>
  <conditionalFormatting sqref="D38:D40">
    <cfRule type="duplicateValues" dxfId="0" priority="36"/>
  </conditionalFormatting>
  <conditionalFormatting sqref="D41:D43">
    <cfRule type="duplicateValues" dxfId="0" priority="35"/>
  </conditionalFormatting>
  <conditionalFormatting sqref="D44:D46">
    <cfRule type="duplicateValues" dxfId="0" priority="34"/>
  </conditionalFormatting>
  <conditionalFormatting sqref="D47:D49">
    <cfRule type="duplicateValues" dxfId="0" priority="33"/>
  </conditionalFormatting>
  <conditionalFormatting sqref="D50:D52">
    <cfRule type="duplicateValues" dxfId="0" priority="32"/>
  </conditionalFormatting>
  <conditionalFormatting sqref="D53:D58">
    <cfRule type="duplicateValues" dxfId="0" priority="31"/>
  </conditionalFormatting>
  <conditionalFormatting sqref="D59:D61">
    <cfRule type="duplicateValues" dxfId="0" priority="30"/>
  </conditionalFormatting>
  <conditionalFormatting sqref="D62:D63">
    <cfRule type="duplicateValues" dxfId="0" priority="28"/>
  </conditionalFormatting>
  <conditionalFormatting sqref="D65:D67">
    <cfRule type="duplicateValues" dxfId="0" priority="27"/>
  </conditionalFormatting>
  <conditionalFormatting sqref="D68:D73">
    <cfRule type="duplicateValues" dxfId="0" priority="26"/>
  </conditionalFormatting>
  <conditionalFormatting sqref="D77:D82">
    <cfRule type="duplicateValues" dxfId="0" priority="25"/>
  </conditionalFormatting>
  <conditionalFormatting sqref="D83:D88">
    <cfRule type="duplicateValues" dxfId="0" priority="24"/>
  </conditionalFormatting>
  <conditionalFormatting sqref="D89:D91">
    <cfRule type="duplicateValues" dxfId="0" priority="23"/>
  </conditionalFormatting>
  <conditionalFormatting sqref="D92:D93">
    <cfRule type="duplicateValues" dxfId="0" priority="22"/>
  </conditionalFormatting>
  <conditionalFormatting sqref="D106:D108">
    <cfRule type="duplicateValues" dxfId="0" priority="18"/>
  </conditionalFormatting>
  <conditionalFormatting sqref="D110:D112">
    <cfRule type="duplicateValues" dxfId="0" priority="16"/>
  </conditionalFormatting>
  <conditionalFormatting sqref="D113:D115">
    <cfRule type="duplicateValues" dxfId="0" priority="15"/>
  </conditionalFormatting>
  <conditionalFormatting sqref="D116:D118">
    <cfRule type="duplicateValues" dxfId="0" priority="14"/>
  </conditionalFormatting>
  <conditionalFormatting sqref="D119:D121">
    <cfRule type="duplicateValues" dxfId="0" priority="13"/>
  </conditionalFormatting>
  <conditionalFormatting sqref="D122:D124">
    <cfRule type="duplicateValues" dxfId="0" priority="12"/>
  </conditionalFormatting>
  <pageMargins left="0.700694444444445" right="0.700694444444445" top="0.393055555555556" bottom="0.393055555555556" header="0.298611111111111" footer="0.298611111111111"/>
  <pageSetup paperSize="9" scale="8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郭欣蓉</cp:lastModifiedBy>
  <dcterms:created xsi:type="dcterms:W3CDTF">2018-03-02T18:16:00Z</dcterms:created>
  <cp:lastPrinted>2019-12-16T07:59:00Z</cp:lastPrinted>
  <dcterms:modified xsi:type="dcterms:W3CDTF">2020-10-26T01:35:59Z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